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615" windowWidth="14655" windowHeight="6855" tabRatio="614" firstSheet="5" activeTab="6"/>
  </bookViews>
  <sheets>
    <sheet name="Programación" sheetId="9" state="hidden" r:id="rId1"/>
    <sheet name="CUADRO DE PROYECTOS TURISMO" sheetId="2" state="hidden" r:id="rId2"/>
    <sheet name="MAPI TURISMO" sheetId="4" state="hidden" r:id="rId3"/>
    <sheet name="MAPI TRANSPORTES" sheetId="1" state="hidden" r:id="rId4"/>
    <sheet name="POI Fideicomizo" sheetId="5" state="hidden" r:id="rId5"/>
    <sheet name="Aspectos Estrategicos" sheetId="6" r:id="rId6"/>
    <sheet name="PEP 1" sheetId="10" r:id="rId7"/>
    <sheet name="PEP 2" sheetId="8" r:id="rId8"/>
  </sheets>
  <externalReferences>
    <externalReference r:id="rId9"/>
  </externalReferences>
  <definedNames>
    <definedName name="_xlnm.Print_Area" localSheetId="1">'CUADRO DE PROYECTOS TURISMO'!$A$2:$D$19</definedName>
    <definedName name="_xlnm.Print_Area" localSheetId="3">'MAPI TRANSPORTES'!$A$1:$J$27</definedName>
    <definedName name="_xlnm.Print_Area" localSheetId="2">'MAPI TURISMO'!$A$1:$J$19</definedName>
    <definedName name="_xlnm.Print_Area" localSheetId="4">'POI Fideicomizo'!$A$1:$I$20</definedName>
    <definedName name="_xlnm.Print_Titles" localSheetId="7">'PEP 2'!$1:$12</definedName>
  </definedNames>
  <calcPr calcId="125725"/>
</workbook>
</file>

<file path=xl/calcChain.xml><?xml version="1.0" encoding="utf-8"?>
<calcChain xmlns="http://schemas.openxmlformats.org/spreadsheetml/2006/main">
  <c r="H13" i="10"/>
  <c r="H15" i="8"/>
  <c r="H13"/>
  <c r="B16" i="6"/>
  <c r="H16" i="8"/>
  <c r="B15" i="6"/>
  <c r="B17"/>
  <c r="A22" i="2"/>
  <c r="B27"/>
  <c r="C27" s="1"/>
  <c r="I17" i="5" s="1"/>
  <c r="B26" i="2"/>
  <c r="B25"/>
  <c r="C25" s="1"/>
  <c r="I15" i="5" s="1"/>
  <c r="B24" i="2"/>
  <c r="C24" s="1"/>
  <c r="I14" i="5" s="1"/>
  <c r="B23" i="2"/>
  <c r="C23" s="1"/>
  <c r="I13" i="5" s="1"/>
  <c r="C26" i="2"/>
  <c r="I16" i="5"/>
  <c r="C8" i="2"/>
  <c r="C14"/>
  <c r="I12" i="5"/>
  <c r="C13" i="2"/>
  <c r="I11" i="5"/>
  <c r="C12" i="2"/>
  <c r="I10" i="5"/>
  <c r="O31" i="9"/>
  <c r="C11" i="2"/>
  <c r="I9" i="5" s="1"/>
  <c r="C10" i="2"/>
  <c r="I8" i="5" s="1"/>
  <c r="AH43" i="9"/>
  <c r="C9" i="2"/>
  <c r="I7" i="5"/>
  <c r="AG107" i="9"/>
  <c r="AF107"/>
  <c r="AE107"/>
  <c r="AD107"/>
  <c r="AC107"/>
  <c r="AB107"/>
  <c r="AA107"/>
  <c r="Z107"/>
  <c r="Y107"/>
  <c r="X107"/>
  <c r="W107"/>
  <c r="V107"/>
  <c r="U107"/>
  <c r="T107"/>
  <c r="S107"/>
  <c r="R107"/>
  <c r="Q107"/>
  <c r="P107"/>
  <c r="N107"/>
  <c r="M107"/>
  <c r="L107"/>
  <c r="K107"/>
  <c r="J107"/>
  <c r="I107"/>
  <c r="H107"/>
  <c r="G107"/>
  <c r="F107"/>
  <c r="E107"/>
  <c r="D107"/>
  <c r="C107"/>
  <c r="AG106"/>
  <c r="AF106"/>
  <c r="AE106"/>
  <c r="AD106"/>
  <c r="AC106"/>
  <c r="AB106"/>
  <c r="AA106"/>
  <c r="Z106"/>
  <c r="Y106"/>
  <c r="X106"/>
  <c r="W106"/>
  <c r="V106"/>
  <c r="U106"/>
  <c r="T106"/>
  <c r="S106"/>
  <c r="R106"/>
  <c r="Q106"/>
  <c r="P106"/>
  <c r="O106"/>
  <c r="N106"/>
  <c r="M106"/>
  <c r="L106"/>
  <c r="K106"/>
  <c r="J106"/>
  <c r="I106"/>
  <c r="H106"/>
  <c r="G106"/>
  <c r="F106"/>
  <c r="E106"/>
  <c r="D106"/>
  <c r="C106"/>
  <c r="AH106"/>
  <c r="AG105"/>
  <c r="AG108" s="1"/>
  <c r="AR33" s="1"/>
  <c r="AF105"/>
  <c r="AF108" s="1"/>
  <c r="AR32" s="1"/>
  <c r="AE105"/>
  <c r="AE108" s="1"/>
  <c r="AR31" s="1"/>
  <c r="AD105"/>
  <c r="AD108" s="1"/>
  <c r="AR30" s="1"/>
  <c r="AC105"/>
  <c r="AC108" s="1"/>
  <c r="AR29" s="1"/>
  <c r="AB105"/>
  <c r="AB108" s="1"/>
  <c r="AR28" s="1"/>
  <c r="AA105"/>
  <c r="AA108" s="1"/>
  <c r="AR27" s="1"/>
  <c r="Z105"/>
  <c r="Z108" s="1"/>
  <c r="AR26" s="1"/>
  <c r="Y105"/>
  <c r="Y108" s="1"/>
  <c r="AR25" s="1"/>
  <c r="X105"/>
  <c r="X108" s="1"/>
  <c r="AR24" s="1"/>
  <c r="W105"/>
  <c r="W108" s="1"/>
  <c r="AR23" s="1"/>
  <c r="V105"/>
  <c r="V108" s="1"/>
  <c r="AR22" s="1"/>
  <c r="U105"/>
  <c r="U108" s="1"/>
  <c r="AR21" s="1"/>
  <c r="T105"/>
  <c r="T108" s="1"/>
  <c r="AR20" s="1"/>
  <c r="G105"/>
  <c r="G108" s="1"/>
  <c r="AR7" s="1"/>
  <c r="F105"/>
  <c r="F108"/>
  <c r="AR6" s="1"/>
  <c r="E105"/>
  <c r="E108" s="1"/>
  <c r="AR5" s="1"/>
  <c r="D105"/>
  <c r="D108"/>
  <c r="AR4" s="1"/>
  <c r="C105"/>
  <c r="C108" s="1"/>
  <c r="AG102"/>
  <c r="AF102"/>
  <c r="AE102"/>
  <c r="AD102"/>
  <c r="AC102"/>
  <c r="AB102"/>
  <c r="AA102"/>
  <c r="Z102"/>
  <c r="Y102"/>
  <c r="X102"/>
  <c r="W102"/>
  <c r="V102"/>
  <c r="U102"/>
  <c r="T102"/>
  <c r="S102"/>
  <c r="R102"/>
  <c r="Q102"/>
  <c r="P102"/>
  <c r="O102"/>
  <c r="N102"/>
  <c r="M102"/>
  <c r="L102"/>
  <c r="K102"/>
  <c r="J102"/>
  <c r="I102"/>
  <c r="H102"/>
  <c r="G102"/>
  <c r="F102"/>
  <c r="E102"/>
  <c r="D102"/>
  <c r="C102"/>
  <c r="AH102" s="1"/>
  <c r="AG101"/>
  <c r="AF101"/>
  <c r="AE101"/>
  <c r="AD101"/>
  <c r="AC101"/>
  <c r="AB101"/>
  <c r="AA101"/>
  <c r="Z101"/>
  <c r="Y101"/>
  <c r="X101"/>
  <c r="W101"/>
  <c r="V101"/>
  <c r="U101"/>
  <c r="T101"/>
  <c r="S101"/>
  <c r="R101"/>
  <c r="Q101"/>
  <c r="P101"/>
  <c r="O101"/>
  <c r="N101"/>
  <c r="M101"/>
  <c r="L101"/>
  <c r="K101"/>
  <c r="J101"/>
  <c r="I101"/>
  <c r="H101"/>
  <c r="G101"/>
  <c r="F101"/>
  <c r="E101"/>
  <c r="D101"/>
  <c r="C101"/>
  <c r="AH101"/>
  <c r="AG100"/>
  <c r="AG103" s="1"/>
  <c r="AQ33" s="1"/>
  <c r="AF100"/>
  <c r="AF103" s="1"/>
  <c r="AQ32" s="1"/>
  <c r="AE100"/>
  <c r="AE103" s="1"/>
  <c r="AQ31" s="1"/>
  <c r="AD100"/>
  <c r="AD103" s="1"/>
  <c r="AQ30" s="1"/>
  <c r="AC100"/>
  <c r="AC103" s="1"/>
  <c r="AQ29" s="1"/>
  <c r="AB100"/>
  <c r="AB103" s="1"/>
  <c r="AQ28" s="1"/>
  <c r="AA100"/>
  <c r="AA103" s="1"/>
  <c r="AQ27" s="1"/>
  <c r="Z100"/>
  <c r="Z103" s="1"/>
  <c r="AQ26" s="1"/>
  <c r="Y100"/>
  <c r="Y103" s="1"/>
  <c r="AQ25" s="1"/>
  <c r="X100"/>
  <c r="X103" s="1"/>
  <c r="AQ24" s="1"/>
  <c r="W100"/>
  <c r="W103" s="1"/>
  <c r="AQ23" s="1"/>
  <c r="V100"/>
  <c r="V103" s="1"/>
  <c r="AQ22" s="1"/>
  <c r="U100"/>
  <c r="U103" s="1"/>
  <c r="AQ21" s="1"/>
  <c r="T100"/>
  <c r="T103" s="1"/>
  <c r="AQ20" s="1"/>
  <c r="G100"/>
  <c r="G103" s="1"/>
  <c r="AQ7" s="1"/>
  <c r="F100"/>
  <c r="F103"/>
  <c r="AQ6" s="1"/>
  <c r="E100"/>
  <c r="E103" s="1"/>
  <c r="D100"/>
  <c r="D103"/>
  <c r="C100"/>
  <c r="C103"/>
  <c r="AH97"/>
  <c r="S96"/>
  <c r="S105"/>
  <c r="S108" s="1"/>
  <c r="AR19" s="1"/>
  <c r="R96"/>
  <c r="R105"/>
  <c r="R108" s="1"/>
  <c r="AR18" s="1"/>
  <c r="Q96"/>
  <c r="Q105"/>
  <c r="Q108" s="1"/>
  <c r="AR17" s="1"/>
  <c r="P96"/>
  <c r="P105"/>
  <c r="P108" s="1"/>
  <c r="AR16" s="1"/>
  <c r="O96"/>
  <c r="O105"/>
  <c r="O108" s="1"/>
  <c r="AR15" s="1"/>
  <c r="N96"/>
  <c r="N105"/>
  <c r="N108" s="1"/>
  <c r="AR14" s="1"/>
  <c r="M96"/>
  <c r="M105"/>
  <c r="M108" s="1"/>
  <c r="AR13" s="1"/>
  <c r="L96"/>
  <c r="L105"/>
  <c r="L108" s="1"/>
  <c r="AR12" s="1"/>
  <c r="K96"/>
  <c r="K105"/>
  <c r="K108" s="1"/>
  <c r="AR11" s="1"/>
  <c r="J96"/>
  <c r="J105"/>
  <c r="J108" s="1"/>
  <c r="AR10" s="1"/>
  <c r="I96"/>
  <c r="I105"/>
  <c r="I108" s="1"/>
  <c r="AR9" s="1"/>
  <c r="H96"/>
  <c r="AH96"/>
  <c r="AH95"/>
  <c r="AH93"/>
  <c r="AH91"/>
  <c r="AH89"/>
  <c r="AH86" s="1"/>
  <c r="B15" i="2" s="1"/>
  <c r="C15" s="1"/>
  <c r="C16" s="1"/>
  <c r="H10" i="4" s="1"/>
  <c r="AH87" i="9"/>
  <c r="AH81"/>
  <c r="AH80"/>
  <c r="AH79"/>
  <c r="AH77"/>
  <c r="B13" i="2" s="1"/>
  <c r="D13" s="1"/>
  <c r="AH72" i="9"/>
  <c r="AH71"/>
  <c r="AH70"/>
  <c r="AH68"/>
  <c r="AH67"/>
  <c r="AH66"/>
  <c r="AH64"/>
  <c r="B14" i="2" s="1"/>
  <c r="D14" s="1"/>
  <c r="AH58" i="9"/>
  <c r="AH57"/>
  <c r="AH56"/>
  <c r="AH54"/>
  <c r="AH53"/>
  <c r="AH52"/>
  <c r="AH50" s="1"/>
  <c r="B9" i="2" s="1"/>
  <c r="D9" s="1"/>
  <c r="AH45" i="9"/>
  <c r="AH44"/>
  <c r="AH41"/>
  <c r="AH40"/>
  <c r="AH39"/>
  <c r="AH37"/>
  <c r="B10" i="2" s="1"/>
  <c r="D10" s="1"/>
  <c r="AH32" i="9"/>
  <c r="AH31"/>
  <c r="AH28"/>
  <c r="AH27"/>
  <c r="AH26"/>
  <c r="AH24"/>
  <c r="B12" i="2" s="1"/>
  <c r="D12" s="1"/>
  <c r="AH19" i="9"/>
  <c r="AH18"/>
  <c r="AH17"/>
  <c r="AH15"/>
  <c r="AH14"/>
  <c r="AH13"/>
  <c r="AH11" s="1"/>
  <c r="B11" i="2" s="1"/>
  <c r="D11" s="1"/>
  <c r="AH6" i="9"/>
  <c r="AH5"/>
  <c r="AH3" s="1"/>
  <c r="H10" i="1"/>
  <c r="J10" s="1"/>
  <c r="H17"/>
  <c r="J17"/>
  <c r="H11" i="4"/>
  <c r="J11" s="1"/>
  <c r="H12"/>
  <c r="J12" s="1"/>
  <c r="O107" i="9"/>
  <c r="AH30"/>
  <c r="AH107"/>
  <c r="AQ3"/>
  <c r="AS3"/>
  <c r="H100"/>
  <c r="H103"/>
  <c r="AQ8" s="1"/>
  <c r="L100"/>
  <c r="L103" s="1"/>
  <c r="AQ12" s="1"/>
  <c r="P100"/>
  <c r="P103"/>
  <c r="AQ16" s="1"/>
  <c r="H105"/>
  <c r="H108" s="1"/>
  <c r="AR8" s="1"/>
  <c r="I100"/>
  <c r="I103"/>
  <c r="AQ9" s="1"/>
  <c r="M100"/>
  <c r="M103" s="1"/>
  <c r="AQ13" s="1"/>
  <c r="Q100"/>
  <c r="Q103"/>
  <c r="AQ17" s="1"/>
  <c r="AQ4"/>
  <c r="AS4"/>
  <c r="S100"/>
  <c r="S103" s="1"/>
  <c r="AQ19" s="1"/>
  <c r="O100"/>
  <c r="O103"/>
  <c r="AQ15" s="1"/>
  <c r="K100"/>
  <c r="K103" s="1"/>
  <c r="AQ11" s="1"/>
  <c r="AH105"/>
  <c r="R100"/>
  <c r="R103" s="1"/>
  <c r="AQ18" s="1"/>
  <c r="N100"/>
  <c r="N103"/>
  <c r="AQ14" s="1"/>
  <c r="J100"/>
  <c r="J103" s="1"/>
  <c r="AQ10" s="1"/>
  <c r="I6" i="5"/>
  <c r="H21" i="1"/>
  <c r="J21" s="1"/>
  <c r="H14" i="4"/>
  <c r="J14" s="1"/>
  <c r="C16" i="6"/>
  <c r="C15"/>
  <c r="C17"/>
  <c r="AH108" i="9" l="1"/>
  <c r="AR3"/>
  <c r="AT3" s="1"/>
  <c r="AT4" s="1"/>
  <c r="AT5" s="1"/>
  <c r="AT6" s="1"/>
  <c r="AT7" s="1"/>
  <c r="AT8" s="1"/>
  <c r="AT9" s="1"/>
  <c r="AT10" s="1"/>
  <c r="AT11" s="1"/>
  <c r="AT12" s="1"/>
  <c r="AT13" s="1"/>
  <c r="AT14" s="1"/>
  <c r="AT15" s="1"/>
  <c r="AT16" s="1"/>
  <c r="AT17" s="1"/>
  <c r="AT18" s="1"/>
  <c r="AT19" s="1"/>
  <c r="AT20" s="1"/>
  <c r="AT21" s="1"/>
  <c r="AT22" s="1"/>
  <c r="AT23" s="1"/>
  <c r="AT24" s="1"/>
  <c r="AT25" s="1"/>
  <c r="AT26" s="1"/>
  <c r="AT27" s="1"/>
  <c r="AT28" s="1"/>
  <c r="AT29" s="1"/>
  <c r="AT30" s="1"/>
  <c r="AT31" s="1"/>
  <c r="AT32" s="1"/>
  <c r="AT33" s="1"/>
  <c r="AQ5"/>
  <c r="AH103"/>
  <c r="AS5"/>
  <c r="AS6" s="1"/>
  <c r="AS7" s="1"/>
  <c r="AS8" s="1"/>
  <c r="AS9" s="1"/>
  <c r="AS10" s="1"/>
  <c r="AS11" s="1"/>
  <c r="AS12" s="1"/>
  <c r="AS13" s="1"/>
  <c r="AS14" s="1"/>
  <c r="AS15" s="1"/>
  <c r="AS16" s="1"/>
  <c r="AS17" s="1"/>
  <c r="AS18" s="1"/>
  <c r="AS19" s="1"/>
  <c r="AS20" s="1"/>
  <c r="AS21" s="1"/>
  <c r="AS22" s="1"/>
  <c r="AS23" s="1"/>
  <c r="AS24" s="1"/>
  <c r="AS25" s="1"/>
  <c r="AS26" s="1"/>
  <c r="AS27" s="1"/>
  <c r="AS28" s="1"/>
  <c r="AS29" s="1"/>
  <c r="AH100"/>
  <c r="J10" i="4"/>
  <c r="H13"/>
  <c r="J13" s="1"/>
  <c r="D16" i="2"/>
  <c r="I18" i="5"/>
  <c r="B16" i="2"/>
  <c r="H20" i="1"/>
  <c r="J20" s="1"/>
</calcChain>
</file>

<file path=xl/comments1.xml><?xml version="1.0" encoding="utf-8"?>
<comments xmlns="http://schemas.openxmlformats.org/spreadsheetml/2006/main">
  <authors>
    <author>Sanchez Luis</author>
  </authors>
  <commentList>
    <comment ref="C9" authorId="0">
      <text>
        <r>
          <rPr>
            <b/>
            <sz val="8"/>
            <color indexed="81"/>
            <rFont val="Tahoma"/>
            <family val="2"/>
          </rPr>
          <t>Sanchez Luis:</t>
        </r>
        <r>
          <rPr>
            <sz val="8"/>
            <color indexed="81"/>
            <rFont val="Tahoma"/>
            <family val="2"/>
          </rPr>
          <t xml:space="preserve">
$266.000</t>
        </r>
      </text>
    </comment>
    <comment ref="C10" authorId="0">
      <text>
        <r>
          <rPr>
            <b/>
            <sz val="8"/>
            <color indexed="81"/>
            <rFont val="Tahoma"/>
            <family val="2"/>
          </rPr>
          <t>Sanchez Luis:</t>
        </r>
        <r>
          <rPr>
            <sz val="8"/>
            <color indexed="81"/>
            <rFont val="Tahoma"/>
            <family val="2"/>
          </rPr>
          <t xml:space="preserve">
$142.300</t>
        </r>
      </text>
    </comment>
    <comment ref="C11" authorId="0">
      <text>
        <r>
          <rPr>
            <b/>
            <sz val="8"/>
            <color indexed="81"/>
            <rFont val="Tahoma"/>
            <family val="2"/>
          </rPr>
          <t>Sanchez Luis:</t>
        </r>
        <r>
          <rPr>
            <sz val="8"/>
            <color indexed="81"/>
            <rFont val="Tahoma"/>
            <family val="2"/>
          </rPr>
          <t xml:space="preserve">
$366.600</t>
        </r>
      </text>
    </comment>
    <comment ref="C12" authorId="0">
      <text>
        <r>
          <rPr>
            <b/>
            <sz val="8"/>
            <color indexed="81"/>
            <rFont val="Tahoma"/>
            <family val="2"/>
          </rPr>
          <t>Sanchez Luis:</t>
        </r>
        <r>
          <rPr>
            <sz val="8"/>
            <color indexed="81"/>
            <rFont val="Tahoma"/>
            <family val="2"/>
          </rPr>
          <t xml:space="preserve">
$765.495</t>
        </r>
      </text>
    </comment>
    <comment ref="C13" authorId="0">
      <text>
        <r>
          <rPr>
            <b/>
            <sz val="8"/>
            <color indexed="81"/>
            <rFont val="Tahoma"/>
            <family val="2"/>
          </rPr>
          <t>Sanchez Luis
$5.000</t>
        </r>
      </text>
    </comment>
    <comment ref="C14" authorId="0">
      <text>
        <r>
          <rPr>
            <b/>
            <sz val="8"/>
            <color indexed="81"/>
            <rFont val="Tahoma"/>
            <family val="2"/>
          </rPr>
          <t>Sanchez Luis:</t>
        </r>
        <r>
          <rPr>
            <sz val="8"/>
            <color indexed="81"/>
            <rFont val="Tahoma"/>
            <family val="2"/>
          </rPr>
          <t xml:space="preserve">
$84.000
</t>
        </r>
      </text>
    </comment>
  </commentList>
</comments>
</file>

<file path=xl/comments2.xml><?xml version="1.0" encoding="utf-8"?>
<comments xmlns="http://schemas.openxmlformats.org/spreadsheetml/2006/main">
  <authors>
    <author>Sanchez Luis</author>
  </authors>
  <commentList>
    <comment ref="E11" authorId="0">
      <text>
        <r>
          <rPr>
            <b/>
            <sz val="8"/>
            <color indexed="81"/>
            <rFont val="Tahoma"/>
            <family val="2"/>
          </rPr>
          <t>Sanchez Luis:</t>
        </r>
        <r>
          <rPr>
            <sz val="8"/>
            <color indexed="81"/>
            <rFont val="Tahoma"/>
            <family val="2"/>
          </rPr>
          <t xml:space="preserve">
Programada para el 2010.</t>
        </r>
      </text>
    </comment>
    <comment ref="I11" authorId="0">
      <text>
        <r>
          <rPr>
            <b/>
            <sz val="8"/>
            <color indexed="81"/>
            <rFont val="Tahoma"/>
            <family val="2"/>
          </rPr>
          <t>Sanchez Luis:</t>
        </r>
        <r>
          <rPr>
            <sz val="8"/>
            <color indexed="81"/>
            <rFont val="Tahoma"/>
            <family val="2"/>
          </rPr>
          <t xml:space="preserve">
Estudios técnicos,  proceso de contratación </t>
        </r>
      </text>
    </comment>
    <comment ref="E12" authorId="0">
      <text>
        <r>
          <rPr>
            <b/>
            <sz val="8"/>
            <color indexed="81"/>
            <rFont val="Tahoma"/>
            <family val="2"/>
          </rPr>
          <t>Sanchez Luis:</t>
        </r>
        <r>
          <rPr>
            <sz val="8"/>
            <color indexed="81"/>
            <rFont val="Tahoma"/>
            <family val="2"/>
          </rPr>
          <t xml:space="preserve">
Programada para el 2010,</t>
        </r>
      </text>
    </comment>
    <comment ref="I12" authorId="0">
      <text>
        <r>
          <rPr>
            <b/>
            <sz val="8"/>
            <color indexed="81"/>
            <rFont val="Tahoma"/>
            <family val="2"/>
          </rPr>
          <t>Sanchez Luis:</t>
        </r>
        <r>
          <rPr>
            <sz val="8"/>
            <color indexed="81"/>
            <rFont val="Tahoma"/>
            <family val="2"/>
          </rPr>
          <t xml:space="preserve">
Estudios técnicos,  proceso de contratación </t>
        </r>
      </text>
    </comment>
  </commentList>
</comments>
</file>

<file path=xl/comments3.xml><?xml version="1.0" encoding="utf-8"?>
<comments xmlns="http://schemas.openxmlformats.org/spreadsheetml/2006/main">
  <authors>
    <author>sanchez luis</author>
  </authors>
  <commentList>
    <comment ref="H13" authorId="0">
      <text>
        <r>
          <rPr>
            <b/>
            <sz val="8"/>
            <color indexed="81"/>
            <rFont val="Tahoma"/>
            <family val="2"/>
          </rPr>
          <t xml:space="preserve">sanchez luis:
</t>
        </r>
        <r>
          <rPr>
            <sz val="8"/>
            <color indexed="81"/>
            <rFont val="Tahoma"/>
            <family val="2"/>
          </rPr>
          <t xml:space="preserve">
Esta todo el dinero del programa 1 - esto según la normativa que dice que debe ser igual al cuadro de aspectos estratégicos.
</t>
        </r>
      </text>
    </comment>
  </commentList>
</comments>
</file>

<file path=xl/comments4.xml><?xml version="1.0" encoding="utf-8"?>
<comments xmlns="http://schemas.openxmlformats.org/spreadsheetml/2006/main">
  <authors>
    <author>sanchez luis</author>
  </authors>
  <commentList>
    <comment ref="H13" authorId="0">
      <text>
        <r>
          <rPr>
            <b/>
            <sz val="8"/>
            <color indexed="81"/>
            <rFont val="Tahoma"/>
            <family val="2"/>
          </rPr>
          <t>sanchez luis:</t>
        </r>
        <r>
          <rPr>
            <sz val="8"/>
            <color indexed="81"/>
            <rFont val="Tahoma"/>
            <family val="2"/>
          </rPr>
          <t xml:space="preserve">
Esta suma no forma parte de nuestro presupuesto Institucional. </t>
        </r>
      </text>
    </comment>
    <comment ref="E16" authorId="0">
      <text>
        <r>
          <rPr>
            <b/>
            <sz val="8"/>
            <color indexed="81"/>
            <rFont val="Tahoma"/>
            <charset val="1"/>
          </rPr>
          <t>sanchez luis:</t>
        </r>
        <r>
          <rPr>
            <sz val="8"/>
            <color indexed="81"/>
            <rFont val="Tahoma"/>
            <charset val="1"/>
          </rPr>
          <t xml:space="preserve">
Estos datos son del Primer Semestre 2011 y la información fue aportada por Secretaria de Fiscalización.</t>
        </r>
      </text>
    </comment>
    <comment ref="H16" authorId="0">
      <text>
        <r>
          <rPr>
            <b/>
            <sz val="8"/>
            <color indexed="81"/>
            <rFont val="Tahoma"/>
            <family val="2"/>
          </rPr>
          <t>sanchez luis:</t>
        </r>
        <r>
          <rPr>
            <sz val="8"/>
            <color indexed="81"/>
            <rFont val="Tahoma"/>
            <family val="2"/>
          </rPr>
          <t xml:space="preserve">
Aquí se encuentra el resto del dinero del Programa 2 - La suma debe ser igual al cuadro de Aspectos Estrategicos.
</t>
        </r>
      </text>
    </comment>
    <comment ref="E18" authorId="0">
      <text>
        <r>
          <rPr>
            <b/>
            <sz val="8"/>
            <color indexed="81"/>
            <rFont val="Tahoma"/>
            <charset val="1"/>
          </rPr>
          <t>sanchez luis:</t>
        </r>
        <r>
          <rPr>
            <sz val="8"/>
            <color indexed="81"/>
            <rFont val="Tahoma"/>
            <charset val="1"/>
          </rPr>
          <t xml:space="preserve">
Buques de carga de contenedores.</t>
        </r>
      </text>
    </comment>
  </commentList>
</comments>
</file>

<file path=xl/sharedStrings.xml><?xml version="1.0" encoding="utf-8"?>
<sst xmlns="http://schemas.openxmlformats.org/spreadsheetml/2006/main" count="630" uniqueCount="245">
  <si>
    <t>MATRIZ ANUAL DE PROGRAMACION INSTITUCIONAL</t>
  </si>
  <si>
    <r>
      <t xml:space="preserve">Institución: </t>
    </r>
    <r>
      <rPr>
        <b/>
        <i/>
        <sz val="10"/>
        <rFont val="Arial"/>
        <family val="2"/>
      </rPr>
      <t>INSTITUTO COSTARRICENSE DE PUERTOS DEL PACIFICO</t>
    </r>
  </si>
  <si>
    <t>Año: 2009</t>
  </si>
  <si>
    <r>
      <t xml:space="preserve">Sector: </t>
    </r>
    <r>
      <rPr>
        <b/>
        <i/>
        <sz val="10"/>
        <rFont val="Arial"/>
        <family val="2"/>
      </rPr>
      <t>INFRAESTRUCTURA Y TRANSPORTE</t>
    </r>
  </si>
  <si>
    <t>Acción Estratégica PND</t>
  </si>
  <si>
    <t>Meta de la Acción Estratégica del PND</t>
  </si>
  <si>
    <t>Acción Estratégica Institucional</t>
  </si>
  <si>
    <t>Objetivo de la acción estratégica institucional</t>
  </si>
  <si>
    <t>Indicador</t>
  </si>
  <si>
    <t>Línea base año anterior</t>
  </si>
  <si>
    <t>Estimación de recursos presupuestarios - en millones de colones -</t>
  </si>
  <si>
    <t>Recursos de fuentes nacionales (en millones de colones)</t>
  </si>
  <si>
    <t>Recursos externos</t>
  </si>
  <si>
    <t>Total de recursos (en millones de colones)</t>
  </si>
  <si>
    <t>INFRAESTRUCTURA Y TRANSPORTE</t>
  </si>
  <si>
    <t>8. Concesión de obras públicas portuarias.</t>
  </si>
  <si>
    <t>Mejorar el funcionamiento del Puerto Caldera, aumentando a 600 toneladas por hora en carga a granel descargadas en buque atracado.</t>
  </si>
  <si>
    <t xml:space="preserve"> Fiscalizar la gestión concesionada en el Litoral Pacífico. </t>
  </si>
  <si>
    <t> Controlar los respectivos contratos de concesión.</t>
  </si>
  <si>
    <t>Toneladas por hora en carga a granel descargadas en Puerto Caldera</t>
  </si>
  <si>
    <t xml:space="preserve">9.  Ampliación y modernización de los 3 principales muelles turísticos del país, incluyendo los de Cruceros de Puntarenas, Quepos y Golfito. </t>
  </si>
  <si>
    <t>Proveer de infraestructura remodelando 3 muelles.</t>
  </si>
  <si>
    <t>Remodelar y mejorar los muelles de Puntarenas, Golfito y  Quepos.</t>
  </si>
  <si>
    <t>Proporcionar servicios portuarios eficientes y seguros</t>
  </si>
  <si>
    <t>Muelles remodelados</t>
  </si>
  <si>
    <t>TOTAL PRESUPUESTO MAPI</t>
  </si>
  <si>
    <t>TOTAL DE PRESUPUESTO INSTITUCIONAL ESTIMADO</t>
  </si>
  <si>
    <t>TOTAL</t>
  </si>
  <si>
    <t>PROYECTOS DEL FIDEICOMISO INCOP-ICT-BANCO NACIONAL</t>
  </si>
  <si>
    <t>TURISMO</t>
  </si>
  <si>
    <t>PROYECTO</t>
  </si>
  <si>
    <t>COSTO EN $</t>
  </si>
  <si>
    <t>AÑO 2009</t>
  </si>
  <si>
    <t>Transbordadores</t>
  </si>
  <si>
    <t>Balneario</t>
  </si>
  <si>
    <t>Paseo maritimo de la playa de Caldera</t>
  </si>
  <si>
    <t>Campo Ferial</t>
  </si>
  <si>
    <t>TOTALES</t>
  </si>
  <si>
    <t xml:space="preserve">Recursos de fuentes nacionales </t>
  </si>
  <si>
    <t>Total de recursos</t>
  </si>
  <si>
    <t>5. Desarrollar el programa de “Calidad Turística” para mejorar los servicios ofertados y la percepción del país como destino turístico. Este programa considera no solo aspectos de planta física, capacitación de mano de obra y entrega de servicios, sino que también el mejoramiento de la calidad de la experiencia de los visitantes, que aproveche los atributos del producto costarricense.</t>
  </si>
  <si>
    <t xml:space="preserve">Diseñar programa para el desarrollo de las inversiones y proyectos necesarios para mejorar las condiciones de las ciudades puerto del país.
</t>
  </si>
  <si>
    <t>Desarrollo de infraestructura por medio de proyectos de interés turístico para la provincia de Puntarenas</t>
  </si>
  <si>
    <t>Contribuir con el desarrollo económico y social de la provincia de Puntarenas  en un contexto armonioso para reactivar el turismo</t>
  </si>
  <si>
    <t>Cantidad de proyectos  de infraestructura  de Interés Turístico en Puntarenas, en evaluación para adjudicación</t>
  </si>
  <si>
    <t>N/A</t>
  </si>
  <si>
    <t>Confeccionado por Unidad de Planificación</t>
  </si>
  <si>
    <t>Desarrollar una estrategia de mercado para incrementar el turismo de cruceros hacia Costa Rica.</t>
  </si>
  <si>
    <t>Participación conjunta en espacios de promoción turística nacional e internacional.</t>
  </si>
  <si>
    <t>Generar las condiciones que favorezcan aumentar la participación en el mercado de cruceros turísticos.</t>
  </si>
  <si>
    <t>Participar en almenos una feria de promoción.</t>
  </si>
  <si>
    <t>Mantener al menos un material promocional colateral.</t>
  </si>
  <si>
    <t>Nota: Esto datos fueron suministrados por ICT.</t>
  </si>
  <si>
    <t>Otros proyectos menores</t>
  </si>
  <si>
    <t>Meta Anual</t>
  </si>
  <si>
    <t>PROGRAMACIÓN ESTRATÉGICA - FIDEICOMISO INCOP, ICT y BNCR -</t>
  </si>
  <si>
    <t>Objetivo del Fideicomiso</t>
  </si>
  <si>
    <t>Proyectos del Fideicomiso</t>
  </si>
  <si>
    <t>Indicador de Gestión y/o de Resultados</t>
  </si>
  <si>
    <t>Formula</t>
  </si>
  <si>
    <t>Estimación de recursos presupuestarios                - en millones de ¢ -</t>
  </si>
  <si>
    <t>FIDEICOMISO</t>
  </si>
  <si>
    <t>Realizar una renovación urbana de la provincia de Puntarenas para la atracción del turismo de cruceros en la ciudad puerto y su zona de influencia en beneficio de la población en general.</t>
  </si>
  <si>
    <t>% avance de obras.</t>
  </si>
  <si>
    <t>ASPECTOS ESTRATÉGICOS INSTITUCIONALES</t>
  </si>
  <si>
    <r>
      <t xml:space="preserve">Institución: </t>
    </r>
    <r>
      <rPr>
        <sz val="11"/>
        <rFont val="Calibri"/>
        <family val="2"/>
      </rPr>
      <t>Instituto Costarricense de Puertos del Pacífico.</t>
    </r>
  </si>
  <si>
    <t>Programas presupuestarios:</t>
  </si>
  <si>
    <t xml:space="preserve">Nombre del Programa </t>
  </si>
  <si>
    <t>Monto Presupuestario</t>
  </si>
  <si>
    <t>Participación relativa de c/u</t>
  </si>
  <si>
    <t>(en millones de colones)</t>
  </si>
  <si>
    <t>Prioridades Institucionales:</t>
  </si>
  <si>
    <t>Indicadores de resultado:</t>
  </si>
  <si>
    <t>PROGRAMACIÓN ESTRATÉGICA A NIVEL DE PROGRAMA</t>
  </si>
  <si>
    <t>Producto (s)</t>
  </si>
  <si>
    <t>Objetivo Estratégico del Programa</t>
  </si>
  <si>
    <t>Fórmula</t>
  </si>
  <si>
    <t>Desempeño Histórico</t>
  </si>
  <si>
    <t>Metas del Indicador</t>
  </si>
  <si>
    <t>Estimación de Recursos Presupuestarios     (millones de ¢)</t>
  </si>
  <si>
    <t>Fuente de datos del indicador</t>
  </si>
  <si>
    <t>Observaciones</t>
  </si>
  <si>
    <t>Desempeño Proyectado</t>
  </si>
  <si>
    <t>Anual</t>
  </si>
  <si>
    <t>Monto</t>
  </si>
  <si>
    <t>FF</t>
  </si>
  <si>
    <t>Nota:</t>
  </si>
  <si>
    <t xml:space="preserve">Gestión Administrativa - Financiera </t>
  </si>
  <si>
    <t>Desarrollo Portuario</t>
  </si>
  <si>
    <t>Obras terminadas</t>
  </si>
  <si>
    <t>Balneario de Puntarenas</t>
  </si>
  <si>
    <t xml:space="preserve">TOTAL DE PRESUPUESTO </t>
  </si>
  <si>
    <t>Desarrollo de infraestructura por medio de proyectos de interés turístico para la provincia de Puntarenas.</t>
  </si>
  <si>
    <t xml:space="preserve">Contribuir con el desarrollo económico y social de la provincia de Puntarenas  en un contexto armonioso para reactivar el turismo. </t>
  </si>
  <si>
    <t>450 TM/H por buque granelero que arribe.</t>
  </si>
  <si>
    <t>Nota: Estos proyectos se financiaran con el fideicomiso que suscribieron el INCOP-ICT-Banco Nacional de Costa Rica. Además, se aclara el dinero asignado corresponde a la garantía para el inicio de los respectivos procesos licitatorios, los cuales se iniciaran en enero 2009, por lo que la fecha de conclusión de las obras dependerá de los plazos determinados en los mismos una vez terminado cada uno de los procesos licitatorios.</t>
  </si>
  <si>
    <t xml:space="preserve"> Acción Estratégica 8: De acuerdo al contrato de concesión, mientras no este construida la Terminal Granelera, las toneladas por hora en carga a granel descargadas son de 450 TM/H. </t>
  </si>
  <si>
    <r>
      <rPr>
        <b/>
        <sz val="9"/>
        <rFont val="Calibri"/>
        <family val="2"/>
      </rPr>
      <t>Puntarenas:</t>
    </r>
    <r>
      <rPr>
        <sz val="9"/>
        <rFont val="Calibri"/>
        <family val="2"/>
      </rPr>
      <t xml:space="preserve">  Reparación de puente de acceso y compra de montacargas con manipulador telescópico.                  </t>
    </r>
    <r>
      <rPr>
        <b/>
        <sz val="9"/>
        <rFont val="Calibri"/>
        <family val="2"/>
      </rPr>
      <t>Quepos:</t>
    </r>
    <r>
      <rPr>
        <sz val="9"/>
        <rFont val="Calibri"/>
        <family val="2"/>
      </rPr>
      <t xml:space="preserve"> Reparación de puente de acceso, estructura de soporte vertical, vigas y cambio de angulares que forman el sistema de tensores del muelle.       </t>
    </r>
    <r>
      <rPr>
        <b/>
        <sz val="9"/>
        <rFont val="Calibri"/>
        <family val="2"/>
      </rPr>
      <t xml:space="preserve"> Golfito: </t>
    </r>
    <r>
      <rPr>
        <sz val="9"/>
        <rFont val="Calibri"/>
        <family val="2"/>
      </rPr>
      <t xml:space="preserve"> Mantenimiento y reparación  de infraestructura del muelle (compra luces marinas para rehabilitar balizamiento que demarca el canal de acceso).</t>
    </r>
  </si>
  <si>
    <r>
      <t xml:space="preserve">2  Muelles Modernizados (Puntarenas y Quepos)  </t>
    </r>
    <r>
      <rPr>
        <b/>
        <sz val="9"/>
        <rFont val="Calibri"/>
        <family val="2"/>
      </rPr>
      <t>Puntarenas:</t>
    </r>
    <r>
      <rPr>
        <sz val="9"/>
        <rFont val="Calibri"/>
        <family val="2"/>
      </rPr>
      <t xml:space="preserve">  Mantenimiento de pilotes circulares de la zona de atracadero, sustitución de la tornillera de los puentes de los duques de alba y reparación del concreto de recubrimiento de las vigas  transversales.                  </t>
    </r>
    <r>
      <rPr>
        <b/>
        <sz val="9"/>
        <rFont val="Calibri"/>
        <family val="2"/>
      </rPr>
      <t xml:space="preserve">Quepos: </t>
    </r>
    <r>
      <rPr>
        <sz val="9"/>
        <rFont val="Calibri"/>
        <family val="2"/>
      </rPr>
      <t xml:space="preserve">Pavimentación del acceso principal.       </t>
    </r>
    <r>
      <rPr>
        <b/>
        <sz val="9"/>
        <rFont val="Calibri"/>
        <family val="2"/>
      </rPr>
      <t xml:space="preserve"> Golfito: </t>
    </r>
    <r>
      <rPr>
        <sz val="9"/>
        <rFont val="Calibri"/>
        <family val="2"/>
      </rPr>
      <t>Rehabilitar estructuras de soporte de los faros y boyas.</t>
    </r>
  </si>
  <si>
    <t xml:space="preserve">Acción Estratégica 9: Se aclara el dinero asignado corresponde a la garantía para iniciar de los respectivos procesos licitatorios, los cuales se iniciaran en enero 2009, por lo que la fecha de conclusión de las obras dependerá de los plazos determinados en los mismos una vez terminado cada uno de los procesos licitatorios. </t>
  </si>
  <si>
    <t>AÑO 2010</t>
  </si>
  <si>
    <r>
      <t xml:space="preserve">Institución: </t>
    </r>
    <r>
      <rPr>
        <b/>
        <i/>
        <sz val="11"/>
        <rFont val="Calibri"/>
        <family val="2"/>
      </rPr>
      <t>INSTITUTO COSTARRICENSE DE PUERTOS DEL PACIFICO</t>
    </r>
  </si>
  <si>
    <r>
      <t xml:space="preserve">Sector: </t>
    </r>
    <r>
      <rPr>
        <b/>
        <i/>
        <sz val="11"/>
        <rFont val="Calibri"/>
        <family val="2"/>
      </rPr>
      <t>TURISMO</t>
    </r>
  </si>
  <si>
    <r>
      <rPr>
        <b/>
        <sz val="11"/>
        <rFont val="Calibri"/>
        <family val="2"/>
      </rPr>
      <t>Proyectos:</t>
    </r>
    <r>
      <rPr>
        <sz val="11"/>
        <rFont val="Calibri"/>
        <family val="2"/>
      </rPr>
      <t xml:space="preserve"> Espigones y Malecones de Puntarenas.</t>
    </r>
  </si>
  <si>
    <r>
      <t xml:space="preserve">7. </t>
    </r>
    <r>
      <rPr>
        <sz val="11"/>
        <color indexed="10"/>
        <rFont val="Calibri"/>
        <family val="2"/>
      </rPr>
      <t>*</t>
    </r>
    <r>
      <rPr>
        <sz val="11"/>
        <rFont val="Calibri"/>
        <family val="2"/>
      </rPr>
      <t xml:space="preserve">Desarrollar un nuevo programa de promoción y mercadeo orientado a: (i) Reducción de efectos de la estacionalidad de la demanda; (ii) Mejorar la comunicación al cliente final y relaciones públicas; (iii) Comercialización por medios electrónicos (INTERNET); (iv) Distribución interna de la demanda entre unidades turísticas del país; y (v) Sistema de Inteligencia de Mercado.
</t>
    </r>
  </si>
  <si>
    <t>Boulevard Esparza</t>
  </si>
  <si>
    <t>Boulevard de Esparza</t>
  </si>
  <si>
    <r>
      <rPr>
        <b/>
        <sz val="11"/>
        <rFont val="Calibri"/>
        <family val="2"/>
      </rPr>
      <t>Continuación de Proyectos:</t>
    </r>
    <r>
      <rPr>
        <sz val="11"/>
        <rFont val="Calibri"/>
        <family val="2"/>
      </rPr>
      <t xml:space="preserve"> Espigones y malecones en Puntarenas </t>
    </r>
    <r>
      <rPr>
        <b/>
        <sz val="11"/>
        <rFont val="Calibri"/>
        <family val="2"/>
      </rPr>
      <t xml:space="preserve">Proyectos nuevos: </t>
    </r>
    <r>
      <rPr>
        <sz val="11"/>
        <rFont val="Calibri"/>
        <family val="2"/>
      </rPr>
      <t xml:space="preserve">Transbordadores, Balneario, del Paseo Marítimo de la Playa de Caldera, Boulevard en Esparza, Obras Paisajisticas en Puntarenas </t>
    </r>
  </si>
  <si>
    <t>Responsables: ICT-INCOP</t>
  </si>
  <si>
    <t>MENSUAL</t>
  </si>
  <si>
    <t>ACUMULADO</t>
  </si>
  <si>
    <t>PROYECTO.</t>
  </si>
  <si>
    <t>Montos en miles de US$</t>
  </si>
  <si>
    <t>Ago</t>
  </si>
  <si>
    <t>Set</t>
  </si>
  <si>
    <t>Oct</t>
  </si>
  <si>
    <t>Nov</t>
  </si>
  <si>
    <t>Dic</t>
  </si>
  <si>
    <t>En</t>
  </si>
  <si>
    <t>Feb</t>
  </si>
  <si>
    <t>Mar</t>
  </si>
  <si>
    <t>Abr</t>
  </si>
  <si>
    <t>May</t>
  </si>
  <si>
    <t>Jun</t>
  </si>
  <si>
    <t>Jul</t>
  </si>
  <si>
    <t>Febr</t>
  </si>
  <si>
    <t>Montos Totales</t>
  </si>
  <si>
    <t>Flujo de Caja (miles US$)</t>
  </si>
  <si>
    <t>Escenario optimista</t>
  </si>
  <si>
    <t>Escenario pesimista</t>
  </si>
  <si>
    <t>AVANCE</t>
  </si>
  <si>
    <t xml:space="preserve">Espigones de Puntarenas </t>
  </si>
  <si>
    <t>Escenario contratado</t>
  </si>
  <si>
    <t>Set-08</t>
  </si>
  <si>
    <t>flujo de caja en fase constructiva</t>
  </si>
  <si>
    <t>Inspección del contrato</t>
  </si>
  <si>
    <t>En-09</t>
  </si>
  <si>
    <t xml:space="preserve">Estudios técnicos,  proceso de contratación </t>
  </si>
  <si>
    <t>flujo de caja en fase  constructiva</t>
  </si>
  <si>
    <t>Fiscalización  del contrato</t>
  </si>
  <si>
    <t>Set-09</t>
  </si>
  <si>
    <t>En-10</t>
  </si>
  <si>
    <t>Ab-10r</t>
  </si>
  <si>
    <t>Paseo Maritimo Caldera</t>
  </si>
  <si>
    <t>Fiscalización del contrato</t>
  </si>
  <si>
    <t>Set-10</t>
  </si>
  <si>
    <t>En-11</t>
  </si>
  <si>
    <t>Terminal de Transbordadores</t>
  </si>
  <si>
    <t>Espigones de Puntarenas II</t>
  </si>
  <si>
    <t>Campo FeriaL Esparza.</t>
  </si>
  <si>
    <t>Obras Menores</t>
  </si>
  <si>
    <t xml:space="preserve">Anteproyectos,  planos constructivos, proceso de contratación </t>
  </si>
  <si>
    <t>ICT en coordinación con la Unidad Gerencial</t>
  </si>
  <si>
    <t>Parque Lobo</t>
  </si>
  <si>
    <t>Parque Chacarita</t>
  </si>
  <si>
    <t>Parque Marañonal</t>
  </si>
  <si>
    <t>Obra civil electrificacion subterranea Paseo de los Turistas. Etapa II - ICE</t>
  </si>
  <si>
    <t>Proyectos de mantenimiento, construcción/reparación de infraestructura, ornato, limpieza y seguridad ciudadana, relacionados con actividad turística.</t>
  </si>
  <si>
    <t>Fiscalización de los contratos.</t>
  </si>
  <si>
    <t>ICT</t>
  </si>
  <si>
    <t>TOTALES OBRA</t>
  </si>
  <si>
    <t xml:space="preserve">Estudios técnicos,  contratación </t>
  </si>
  <si>
    <t>Simbología:</t>
  </si>
  <si>
    <t>Fase de estudios técnicos y proceso de contratación.</t>
  </si>
  <si>
    <t>Fase constructiva de las obras</t>
  </si>
  <si>
    <t>Fase de recepción de obras y finiquito de contrato.</t>
  </si>
  <si>
    <t xml:space="preserve">AVANCE REAL </t>
  </si>
  <si>
    <t>Espigones 1</t>
  </si>
  <si>
    <t>Espigones 2</t>
  </si>
  <si>
    <t>Obra civil electrificación subterránea Paseo de los Turistas. Etapa II - ICE</t>
  </si>
  <si>
    <t>1) Protección de la zona mediante la construcción de espigones en Puntarenas (Etapa 1).</t>
  </si>
  <si>
    <t>2) Protección de la zona mediante la construcción de espigones en Puntarenas (Etapa 2).</t>
  </si>
  <si>
    <t>3) Construcción de Terminal de Transbordadores en la ciudad de Puntarenas.</t>
  </si>
  <si>
    <t>4) Construcción Balneario en la Ciudad de Puntarenas.</t>
  </si>
  <si>
    <t>5) Construcción Paseo maritimo de la playa de Caldera</t>
  </si>
  <si>
    <t>6) Boulevard Esparza</t>
  </si>
  <si>
    <t>7) Construcción Campo Ferial en Esparza.</t>
  </si>
  <si>
    <t>8) Parque Lobo</t>
  </si>
  <si>
    <t>9) Parque Chacarita</t>
  </si>
  <si>
    <t>10) Parque Marañonal</t>
  </si>
  <si>
    <t>11) Obra civil electrificación subterránea Paseo de los Turistas. Etapa II - ICE</t>
  </si>
  <si>
    <t>12) Proyectos de mantenimiento, construcción/reparación de infraestructura, ornato, limpieza y seguridad ciudadana, relacionados con actividad turística.</t>
  </si>
  <si>
    <r>
      <t xml:space="preserve">Programa 2: </t>
    </r>
    <r>
      <rPr>
        <sz val="11"/>
        <rFont val="Calibri"/>
        <family val="2"/>
      </rPr>
      <t>Desarrollo Portuario.</t>
    </r>
  </si>
  <si>
    <t>No existe línea base</t>
  </si>
  <si>
    <r>
      <t xml:space="preserve">Misión: </t>
    </r>
    <r>
      <rPr>
        <sz val="11"/>
        <rFont val="Calibri"/>
        <family val="2"/>
      </rPr>
      <t>"Que los puertos del litoral Pacífico de nuestro país cuenten con infraestructura y servicios portuarios eficientes, para satisfacer al máximo las  necesidades de importadores, exportadores y público en general que hacen uso de nuestras Instalaciones".</t>
    </r>
  </si>
  <si>
    <r>
      <t>Misión:</t>
    </r>
    <r>
      <rPr>
        <sz val="11"/>
        <rFont val="Calibri"/>
        <family val="2"/>
      </rPr>
      <t xml:space="preserve"> "Somos una Institución Pública que rige como Autoridad Portuaria Superior del Litoral Pacífico, brindamos servicios portuarios eficientes y fiscalizamos la concesión de obras públicas al sector privado en benefició de importadores, exportadores y público en general, con el propósito de fomentar el desarrollo económico y social del  país en armonía con  el ambiente."</t>
    </r>
  </si>
  <si>
    <t>2. “Como parte de nuestros deberes atribuidos por la Ley Reguladora de la Actividad Portuaria de la Costa del Pacífico (N°8461) y en cumplimiento a nuestras políticas el Instituto Costarricense de Puertos del Pacífico  se comprometa con el Pueblo Puntarenense a promover la actividad y prestación de servicios turísticos a nacionales y extranjeros, e impulsar el desarrollo de actividades de índole educativa, cultural, ambiental, deportiva y cualesquier otra que promueva el turismo en las zonas aledañas con potencial turístico de la ciudad de Puntarenas”</t>
  </si>
  <si>
    <t xml:space="preserve">
1. Fiscalización: Fortalecer el proceso de fiscalización para lograr una gestión eficiente, eficaz y oportuna. 
2. Modernización de Puertos: Organizar y concretar el proceso de modernización de los Puertos de Quepos, Golfito y Terminal de Puntarenas, bajo el uso de los mejores instrumentos jurídicos para la adecuada prestación de servicios. 
3. Fomento de la Gestión Turística: Desarrollar la infraestructura con énfasis en la actividad turística para el fomento de la misma y Fortalecer la Promoción turística para el desarrollo de la Ciudad de Puntarenas.
4. Eficiente y Eficaz Gestión Administrativa Institucional: Fortalecer un proceso de Administración Institucional eficaz, eficiente para que contribuya al proceso de rendición de cuentas y al cumplimiento de los fines institucionales. 
5. Fortalecimiento del Sistema de Control Interno: Fortalecer el proceso de mantenimiento y perfeccionamiento de un sistema de control interno aplicable, completo, razonable, integrado y congruente con las competencias del INCOP y que este acorde con lo dispuesto en la Ley General de Control Interno Nº8292 para el mejoramiento de la gestión institucional.
</t>
  </si>
  <si>
    <t>Recursos Privados.</t>
  </si>
  <si>
    <t>Supuestos y Observaciones</t>
  </si>
  <si>
    <t>Recursos Propios</t>
  </si>
  <si>
    <t>(cantidad de actividades finalizadas / cantidad total de actividades planeadas)*100</t>
  </si>
  <si>
    <t>Dirección Portuaria</t>
  </si>
  <si>
    <r>
      <t>Producto:</t>
    </r>
    <r>
      <rPr>
        <sz val="10"/>
        <color indexed="8"/>
        <rFont val="Calibri"/>
        <family val="2"/>
      </rPr>
      <t xml:space="preserve"> Servicios portuarios</t>
    </r>
  </si>
  <si>
    <r>
      <t>Usuarios y Beneficiarios:</t>
    </r>
    <r>
      <rPr>
        <sz val="10"/>
        <color indexed="8"/>
        <rFont val="Calibri"/>
        <family val="2"/>
      </rPr>
      <t xml:space="preserve"> Importadores, exportadores y público en general.</t>
    </r>
  </si>
  <si>
    <t>Tiempo de espera aceptable.</t>
  </si>
  <si>
    <t>Rendimiento aceptable.</t>
  </si>
  <si>
    <t xml:space="preserve">Entre 400 y 600 TM / Hora buque atracado. </t>
  </si>
  <si>
    <t xml:space="preserve">Mantener en niveles adecuados la productividad en el manejo de contenedores. </t>
  </si>
  <si>
    <t>Mantener en niveles adecuados los tiempos de espera de un Buque.</t>
  </si>
  <si>
    <r>
      <t xml:space="preserve">Programa 1: </t>
    </r>
    <r>
      <rPr>
        <sz val="11"/>
        <rFont val="Calibri"/>
        <family val="2"/>
      </rPr>
      <t xml:space="preserve">Gestión Administrativa - Financiera </t>
    </r>
  </si>
  <si>
    <t>Mantener en niveles adecuados la productividad en la descarga de gráneles.</t>
  </si>
  <si>
    <t>De calidad:</t>
  </si>
  <si>
    <t>De eficiencia:</t>
  </si>
  <si>
    <t>Objetivos Estratégicos Institucionales: Se toman del Plan Estratégico Institucional 2011-2014, según nuestras cinco Áreas Estratégicas. (Aprobado en Sesión 3675 de noviembre del 2010)</t>
  </si>
  <si>
    <t>De eficacia:</t>
  </si>
  <si>
    <t xml:space="preserve">Eficiencia: Mantener en niveles adecuados la productividad en el manejo de contenedores. </t>
  </si>
  <si>
    <t>Eficacia:  Porcentaje de avance alcanzado de la Terminal Granelera.</t>
  </si>
  <si>
    <t xml:space="preserve">Entre 28 y 39 contenedores  por hora buque atracado. </t>
  </si>
  <si>
    <t>10 horas de tiempo de espera de un Buque.</t>
  </si>
  <si>
    <t>De 2 a 10 horas de tiempo de espera de un Buque.</t>
  </si>
  <si>
    <t>(*) Se utilizara un Sistema denominado Delphos Analyzer y Manager para la Supervisión y Control de Contratos de Concesión.</t>
  </si>
  <si>
    <t>* Unidad de Fiscalización</t>
  </si>
  <si>
    <t xml:space="preserve">* Unidad Técnica de Supervisión y Control </t>
  </si>
  <si>
    <t>Realizar cada vez que sea requerido inversiones correctivas o  preventivas en la infraestructura de nuestros muelles administrados y concesionados, con el fin fundamental de mejorar nuestras ofertas portuarias, esto con la calidad medioambiental exigida.</t>
  </si>
  <si>
    <t>Fiscalizar permanentemente que se alcancen los rendimientos exigidos anualmente a los Concesionarios, en cuanto a la productividad por clases de carga, esto buscando alcanzar parámetros de eficiencia que hagan competitivo a Puerto Caldera.</t>
  </si>
  <si>
    <r>
      <t xml:space="preserve">Visión: </t>
    </r>
    <r>
      <rPr>
        <sz val="11"/>
        <rFont val="Calibri"/>
        <family val="2"/>
      </rPr>
      <t xml:space="preserve">"Ser guardián del interés colectivo, estableciendo la excelencia y honradez como valores fundamentales para el fortalecimiento y enriquecimiento institucional, en aras de contribuir al desarrollo del comercio y del turismo de la región y del país, mediante la operación, promoción y fiscalización eficaz y eficiente de los puertos de la provincia de Puntarenas." </t>
    </r>
  </si>
  <si>
    <t>Eficacia: Porcentaje de avance alcanzado en la Rehabilitación del Puerto de Golfito.</t>
  </si>
  <si>
    <t xml:space="preserve"> Forman parte de la Acción estratégica del Plan Nacional de Desarrollo: “Modernización de los puertos del país”.       </t>
  </si>
  <si>
    <t xml:space="preserve">Forman parte de la Acción estratégica del Plan Nacional de Desarrollo: “Modernización de los puertos del país”.       </t>
  </si>
  <si>
    <t>(**) Estos rendimientos operativos fueron aprobados por nuestra Junta Directiva, los mismos se encuentran acorde a lo establecido en el Artículo 83 del Reglamento General de Servicios Portuarios de nuestra Institución.</t>
  </si>
  <si>
    <t xml:space="preserve">38 contenedores Mov/h por Buque. </t>
  </si>
  <si>
    <t xml:space="preserve">610 Tm/h por Buque. </t>
  </si>
  <si>
    <t>Porcentaje de avance alcanzado de la Terminal Granelera.</t>
  </si>
  <si>
    <r>
      <t xml:space="preserve">Objetivos Estratégicos Institucionales: </t>
    </r>
    <r>
      <rPr>
        <sz val="11"/>
        <rFont val="Calibri"/>
        <family val="2"/>
      </rPr>
      <t xml:space="preserve">Organizar y concretar el proceso de modernización de los Puertos de Quepos, Golfito y Terminal de Puntarenas, bajo el uso de los mejores instrumentos jurídicos para la adecuada prestación de servicios. / Fortalecer el proceso de fiscalización para lograr una gestión eficiente, eficaz y oportuna. </t>
    </r>
  </si>
  <si>
    <t>El monto presupuestario establecido no es el valor real del proyecto presentado sino más bien la totalidad de los recursos aprobados para las unidades que realizan la gestión de apoyo auxiliar en la administración de los recursos humanos, financieros y materiales conforme a las normas, políticas y lineamientos establecidos.</t>
  </si>
  <si>
    <t>Dirección de Planificación</t>
  </si>
  <si>
    <r>
      <t xml:space="preserve">Producto: </t>
    </r>
    <r>
      <rPr>
        <sz val="10"/>
        <color indexed="8"/>
        <rFont val="Calibri"/>
        <family val="2"/>
      </rPr>
      <t xml:space="preserve">Apoyo administrativo para brindar Servicios Portuarios.  </t>
    </r>
    <r>
      <rPr>
        <b/>
        <sz val="10"/>
        <color indexed="8"/>
        <rFont val="Calibri"/>
        <family val="2"/>
      </rPr>
      <t xml:space="preserve">                                                Beneficiarios: </t>
    </r>
    <r>
      <rPr>
        <sz val="10"/>
        <color indexed="8"/>
        <rFont val="Calibri"/>
        <family val="2"/>
      </rPr>
      <t>INCOP, Importadores, exportadores y Público en General</t>
    </r>
  </si>
  <si>
    <t>Porcentaje de avance alcanzado en la Rehabilitación del Puerto de Golfito.</t>
  </si>
  <si>
    <r>
      <t xml:space="preserve">Misión: </t>
    </r>
    <r>
      <rPr>
        <sz val="11"/>
        <rFont val="Calibri"/>
        <family val="2"/>
      </rPr>
      <t>Planificar, organizar, dirigir y controlar el manejo de los recursos Financieros, Humanos y materiales de INCOP, tomando decisiones que conduzcan a incrementar la racionalidad en el uso de los recursos.</t>
    </r>
  </si>
  <si>
    <t>(Cantidad de actividades realizadas / Cantidad de actividades programadas)*100</t>
  </si>
  <si>
    <r>
      <t xml:space="preserve">Objetivos Estratégicos Institucionales: </t>
    </r>
    <r>
      <rPr>
        <sz val="11"/>
        <rFont val="Calibri"/>
        <family val="2"/>
      </rPr>
      <t>Fortalecer un proceso de Administración Institucional eficaz, eficiente para que contribuya a la rendición de cuentas y al cumplimiento de los fines institucionales.</t>
    </r>
  </si>
  <si>
    <r>
      <rPr>
        <b/>
        <sz val="10"/>
        <color indexed="8"/>
        <rFont val="Calibri"/>
        <family val="2"/>
      </rPr>
      <t xml:space="preserve">2011: </t>
    </r>
    <r>
      <rPr>
        <sz val="10"/>
        <color indexed="8"/>
        <rFont val="Calibri"/>
        <family val="2"/>
      </rPr>
      <t xml:space="preserve">40% (10% de preinversión y 30% del proceso </t>
    </r>
    <r>
      <rPr>
        <sz val="10"/>
        <color indexed="8"/>
        <rFont val="Calibri"/>
        <family val="2"/>
      </rPr>
      <t xml:space="preserve">licitatorio) </t>
    </r>
    <r>
      <rPr>
        <b/>
        <sz val="10"/>
        <color indexed="8"/>
        <rFont val="Calibri"/>
        <family val="2"/>
      </rPr>
      <t>2012:</t>
    </r>
    <r>
      <rPr>
        <sz val="10"/>
        <color indexed="8"/>
        <rFont val="Calibri"/>
        <family val="2"/>
      </rPr>
      <t xml:space="preserve"> 20% Condiciones precedentes. </t>
    </r>
    <r>
      <rPr>
        <b/>
        <sz val="10"/>
        <color indexed="8"/>
        <rFont val="Calibri"/>
        <family val="2"/>
      </rPr>
      <t xml:space="preserve">2013: </t>
    </r>
    <r>
      <rPr>
        <sz val="10"/>
        <color indexed="8"/>
        <rFont val="Calibri"/>
        <family val="2"/>
      </rPr>
      <t>50% en la construcción de la Terminal Granelera. (lo que representa un 20% de la etapa de ejecución)</t>
    </r>
  </si>
  <si>
    <t>-</t>
  </si>
  <si>
    <t>(**) Estos rendimientos dependen en muchas ocasiones de las condicione climatológicas en el momento de atención de los buques.</t>
  </si>
  <si>
    <t>Confección de Plan Estratégico Institucional 2015-2018.</t>
  </si>
  <si>
    <t>Desarrollar herramientas de planificación con un horizonte de cuatro años (2015-2018) sustentada en los objetivos estratégicos, sobre los cuales se desarrollaron las metas, actividades y tareas que permitirán a la Institución la operatividad de la planeación estratégica y la gestión de nuestros recursos públicos.</t>
  </si>
  <si>
    <t>Eficacia: Confección de Plan Estratégico Institucional 2015-2018 finalizado.</t>
  </si>
  <si>
    <t>Confección de Plan Estratégico Institucional 2015-2018 finalizado.</t>
  </si>
  <si>
    <t>1. “El Instituto Costarricense de Puertos del Pacífico con el fin de ser reconocido como una Autoridad Portuaria comprometida a brindar a servicios portuarios de calidad a nuestros importadores y exportadores, se compromete durante este periodo 2014 a organizar y concretar el proceso de modernización de la infraestructura portuaria de Puerto Caldera, así como la de los tres principales Muelles de la Provincia de Puntarenas, esto acorde con las normas nacionales e internacionales vigentes”.</t>
  </si>
  <si>
    <r>
      <t xml:space="preserve">50% restante en la construcción de la Terminal Granelera. </t>
    </r>
    <r>
      <rPr>
        <b/>
        <sz val="10"/>
        <color indexed="8"/>
        <rFont val="Calibri"/>
        <family val="2"/>
      </rPr>
      <t>(lo que representa un 20% de la etapa de ejecución) Obra finalizada.</t>
    </r>
  </si>
  <si>
    <t>Se programa Finalizar la Etapa 1 (55% restante) y un avance del 45% de Ejecución de la Etapa 2 del proyecto de Rehabilitación del Puerto de Golfito.</t>
  </si>
  <si>
    <r>
      <t xml:space="preserve">2013: </t>
    </r>
    <r>
      <rPr>
        <sz val="10"/>
        <color theme="1"/>
        <rFont val="Calibri"/>
        <family val="2"/>
        <scheme val="minor"/>
      </rPr>
      <t>20% Proceso licitatorio y Avance del 45% de Ejecución de la Etapa 1 del proyecto de Rehabilitación del Puerto de Golfito.</t>
    </r>
  </si>
  <si>
    <t>Calidad: Mantener en niveles adecuados los tiempos de espera de un Buque.</t>
  </si>
  <si>
    <t xml:space="preserve">Eficiencia: Mantener en niveles adecuados la productividad en la descarga de gráneles. </t>
  </si>
</sst>
</file>

<file path=xl/styles.xml><?xml version="1.0" encoding="utf-8"?>
<styleSheet xmlns="http://schemas.openxmlformats.org/spreadsheetml/2006/main">
  <numFmts count="9">
    <numFmt numFmtId="42" formatCode="_(&quot;₡&quot;* #,##0_);_(&quot;₡&quot;* \(#,##0\);_(&quot;₡&quot;* &quot;-&quot;_);_(@_)"/>
    <numFmt numFmtId="44" formatCode="_(&quot;₡&quot;* #,##0.00_);_(&quot;₡&quot;* \(#,##0.00\);_(&quot;₡&quot;* &quot;-&quot;??_);_(@_)"/>
    <numFmt numFmtId="164" formatCode="_([$$-409]* #,##0_);_([$$-409]* \(#,##0\);_([$$-409]* &quot;-&quot;_);_(@_)"/>
    <numFmt numFmtId="165" formatCode="_([$$-409]* #,##0.00_);_([$$-409]* \(#,##0.00\);_([$$-409]* &quot;-&quot;??_);_(@_)"/>
    <numFmt numFmtId="166" formatCode="&quot;₡&quot;#,##0.00"/>
    <numFmt numFmtId="167" formatCode="[$$-409]#,##0.000"/>
    <numFmt numFmtId="168" formatCode="[$$-409]#,##0.00"/>
    <numFmt numFmtId="169" formatCode="[$$-409]#,##0.0"/>
    <numFmt numFmtId="170" formatCode="#,##0.000"/>
  </numFmts>
  <fonts count="56">
    <font>
      <sz val="11"/>
      <color theme="1"/>
      <name val="Calibri"/>
      <family val="2"/>
      <scheme val="minor"/>
    </font>
    <font>
      <sz val="11"/>
      <color indexed="8"/>
      <name val="Calibri"/>
      <family val="2"/>
    </font>
    <font>
      <b/>
      <sz val="12"/>
      <name val="Arial"/>
      <family val="2"/>
    </font>
    <font>
      <sz val="12"/>
      <name val="Arial"/>
      <family val="2"/>
    </font>
    <font>
      <b/>
      <sz val="10"/>
      <name val="Arial"/>
      <family val="2"/>
    </font>
    <font>
      <b/>
      <i/>
      <sz val="10"/>
      <name val="Arial"/>
      <family val="2"/>
    </font>
    <font>
      <sz val="10"/>
      <name val="Arial"/>
      <family val="2"/>
    </font>
    <font>
      <b/>
      <sz val="12"/>
      <name val="Times New Roman"/>
      <family val="1"/>
    </font>
    <font>
      <b/>
      <sz val="10"/>
      <color indexed="8"/>
      <name val="Arial"/>
      <family val="2"/>
    </font>
    <font>
      <b/>
      <i/>
      <u/>
      <sz val="10"/>
      <name val="Arial"/>
      <family val="2"/>
    </font>
    <font>
      <b/>
      <sz val="8"/>
      <color indexed="81"/>
      <name val="Tahoma"/>
      <family val="2"/>
    </font>
    <font>
      <sz val="8"/>
      <color indexed="81"/>
      <name val="Tahoma"/>
      <family val="2"/>
    </font>
    <font>
      <b/>
      <i/>
      <sz val="12"/>
      <name val="Calibri"/>
      <family val="2"/>
    </font>
    <font>
      <sz val="11"/>
      <name val="Calibri"/>
      <family val="2"/>
    </font>
    <font>
      <b/>
      <sz val="11"/>
      <name val="Calibri"/>
      <family val="2"/>
    </font>
    <font>
      <sz val="9"/>
      <name val="Calibri"/>
      <family val="2"/>
    </font>
    <font>
      <b/>
      <sz val="9"/>
      <name val="Calibri"/>
      <family val="2"/>
    </font>
    <font>
      <b/>
      <i/>
      <sz val="11"/>
      <name val="Calibri"/>
      <family val="2"/>
    </font>
    <font>
      <sz val="11"/>
      <color indexed="10"/>
      <name val="Calibri"/>
      <family val="2"/>
    </font>
    <font>
      <sz val="11"/>
      <color indexed="8"/>
      <name val="Calibri"/>
      <family val="2"/>
    </font>
    <font>
      <b/>
      <sz val="11"/>
      <color indexed="8"/>
      <name val="Calibri"/>
      <family val="2"/>
    </font>
    <font>
      <b/>
      <i/>
      <u/>
      <sz val="11"/>
      <color indexed="8"/>
      <name val="Calibri"/>
      <family val="2"/>
    </font>
    <font>
      <i/>
      <sz val="12"/>
      <color indexed="8"/>
      <name val="Calibri"/>
      <family val="2"/>
    </font>
    <font>
      <b/>
      <sz val="12"/>
      <color indexed="8"/>
      <name val="Calibri"/>
      <family val="2"/>
    </font>
    <font>
      <sz val="12"/>
      <color indexed="8"/>
      <name val="Calibri"/>
      <family val="2"/>
    </font>
    <font>
      <b/>
      <i/>
      <u/>
      <sz val="12"/>
      <color indexed="8"/>
      <name val="Arial Unicode MS"/>
      <family val="2"/>
    </font>
    <font>
      <b/>
      <sz val="12"/>
      <color indexed="8"/>
      <name val="Arial Unicode MS"/>
      <family val="2"/>
    </font>
    <font>
      <b/>
      <sz val="10"/>
      <name val="Calibri"/>
      <family val="2"/>
    </font>
    <font>
      <sz val="12"/>
      <name val="Calibri"/>
      <family val="2"/>
    </font>
    <font>
      <b/>
      <sz val="11"/>
      <color indexed="10"/>
      <name val="Calibri"/>
      <family val="2"/>
    </font>
    <font>
      <sz val="9"/>
      <color indexed="8"/>
      <name val="Calibri"/>
      <family val="2"/>
    </font>
    <font>
      <i/>
      <sz val="11"/>
      <color indexed="8"/>
      <name val="Calibri"/>
      <family val="2"/>
    </font>
    <font>
      <b/>
      <sz val="11"/>
      <name val="Calibri"/>
      <family val="2"/>
    </font>
    <font>
      <b/>
      <sz val="9"/>
      <name val="Calibri"/>
      <family val="2"/>
    </font>
    <font>
      <sz val="11"/>
      <name val="Calibri"/>
      <family val="2"/>
    </font>
    <font>
      <sz val="10"/>
      <color indexed="8"/>
      <name val="Calibri"/>
      <family val="2"/>
    </font>
    <font>
      <sz val="10"/>
      <name val="Calibri"/>
      <family val="2"/>
    </font>
    <font>
      <b/>
      <i/>
      <sz val="11"/>
      <color indexed="8"/>
      <name val="Calibri"/>
      <family val="2"/>
    </font>
    <font>
      <b/>
      <sz val="10"/>
      <color indexed="8"/>
      <name val="Calibri"/>
      <family val="2"/>
    </font>
    <font>
      <b/>
      <i/>
      <sz val="10"/>
      <color indexed="8"/>
      <name val="Calibri"/>
      <family val="2"/>
    </font>
    <font>
      <sz val="11"/>
      <color indexed="62"/>
      <name val="Calibri"/>
      <family val="2"/>
    </font>
    <font>
      <b/>
      <sz val="14"/>
      <color indexed="8"/>
      <name val="Calibri"/>
      <family val="2"/>
    </font>
    <font>
      <sz val="9"/>
      <name val="Calibri"/>
      <family val="2"/>
    </font>
    <font>
      <sz val="16"/>
      <color indexed="8"/>
      <name val="Calibri"/>
      <family val="2"/>
    </font>
    <font>
      <sz val="20"/>
      <color indexed="8"/>
      <name val="Calibri"/>
      <family val="2"/>
    </font>
    <font>
      <sz val="24"/>
      <color indexed="8"/>
      <name val="Calibri"/>
      <family val="2"/>
    </font>
    <font>
      <b/>
      <i/>
      <u/>
      <sz val="12"/>
      <color indexed="8"/>
      <name val="Calibri"/>
      <family val="2"/>
    </font>
    <font>
      <b/>
      <sz val="11"/>
      <color indexed="8"/>
      <name val="Calibri"/>
      <family val="2"/>
    </font>
    <font>
      <b/>
      <i/>
      <sz val="12"/>
      <name val="Calibri"/>
      <family val="2"/>
    </font>
    <font>
      <b/>
      <sz val="9"/>
      <color indexed="8"/>
      <name val="Calibri"/>
      <family val="2"/>
    </font>
    <font>
      <sz val="8"/>
      <name val="Calibri"/>
      <family val="2"/>
    </font>
    <font>
      <sz val="8"/>
      <color indexed="81"/>
      <name val="Tahoma"/>
      <charset val="1"/>
    </font>
    <font>
      <b/>
      <sz val="8"/>
      <color indexed="81"/>
      <name val="Tahoma"/>
      <charset val="1"/>
    </font>
    <font>
      <b/>
      <sz val="11"/>
      <color theme="1"/>
      <name val="Calibri"/>
      <family val="2"/>
      <scheme val="minor"/>
    </font>
    <font>
      <sz val="10"/>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17"/>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s>
  <borders count="102">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s>
  <cellStyleXfs count="4">
    <xf numFmtId="0" fontId="0" fillId="0" borderId="0"/>
    <xf numFmtId="42" fontId="19" fillId="0" borderId="0" applyFont="0" applyFill="0" applyBorder="0" applyAlignment="0" applyProtection="0"/>
    <xf numFmtId="0" fontId="6" fillId="0" borderId="0"/>
    <xf numFmtId="0" fontId="6" fillId="0" borderId="0"/>
  </cellStyleXfs>
  <cellXfs count="735">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xf numFmtId="0" fontId="9" fillId="0" borderId="0" xfId="0" applyFont="1" applyFill="1" applyAlignment="1"/>
    <xf numFmtId="0" fontId="21" fillId="0" borderId="0" xfId="0" applyFont="1"/>
    <xf numFmtId="42" fontId="0" fillId="0" borderId="0" xfId="0" applyNumberFormat="1"/>
    <xf numFmtId="44" fontId="0" fillId="0" borderId="0" xfId="0" applyNumberFormat="1"/>
    <xf numFmtId="0" fontId="22" fillId="0" borderId="0" xfId="0" applyFont="1" applyFill="1" applyBorder="1"/>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xf numFmtId="164" fontId="24" fillId="0" borderId="4" xfId="1" applyNumberFormat="1" applyFont="1" applyBorder="1" applyAlignment="1">
      <alignment horizontal="center" vertical="center" wrapText="1"/>
    </xf>
    <xf numFmtId="42" fontId="24" fillId="0" borderId="4" xfId="1" applyFont="1" applyBorder="1" applyAlignment="1">
      <alignment horizontal="center" vertical="center" wrapText="1"/>
    </xf>
    <xf numFmtId="42" fontId="24" fillId="0" borderId="5" xfId="1" applyFont="1" applyBorder="1" applyAlignment="1">
      <alignment horizontal="center" vertical="center" wrapText="1"/>
    </xf>
    <xf numFmtId="0" fontId="23" fillId="0" borderId="6" xfId="0" applyFont="1" applyBorder="1"/>
    <xf numFmtId="0" fontId="23" fillId="0" borderId="7" xfId="0" applyFont="1" applyBorder="1"/>
    <xf numFmtId="164" fontId="24" fillId="0" borderId="8" xfId="1" applyNumberFormat="1" applyFont="1" applyBorder="1" applyAlignment="1">
      <alignment horizontal="center" vertical="center" wrapText="1"/>
    </xf>
    <xf numFmtId="0" fontId="25" fillId="0" borderId="9" xfId="0" applyFont="1" applyBorder="1"/>
    <xf numFmtId="165" fontId="26" fillId="0" borderId="10"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Alignment="1">
      <alignment horizontal="justify" vertical="top" wrapText="1"/>
    </xf>
    <xf numFmtId="0" fontId="27" fillId="0" borderId="0" xfId="0" applyFont="1"/>
    <xf numFmtId="0" fontId="28" fillId="0" borderId="0" xfId="0" applyFont="1" applyAlignment="1">
      <alignment horizontal="center"/>
    </xf>
    <xf numFmtId="44" fontId="27" fillId="0" borderId="12" xfId="0" applyNumberFormat="1" applyFont="1" applyBorder="1" applyAlignment="1">
      <alignment horizontal="center" vertical="top" wrapText="1"/>
    </xf>
    <xf numFmtId="166" fontId="27" fillId="0" borderId="4" xfId="1" applyNumberFormat="1" applyFont="1" applyBorder="1" applyAlignment="1">
      <alignment horizontal="center"/>
    </xf>
    <xf numFmtId="44" fontId="27" fillId="0" borderId="4" xfId="1" applyNumberFormat="1" applyFont="1" applyBorder="1" applyAlignment="1">
      <alignment horizontal="center"/>
    </xf>
    <xf numFmtId="166" fontId="27" fillId="0" borderId="11" xfId="1" applyNumberFormat="1" applyFont="1" applyBorder="1" applyAlignment="1">
      <alignment horizontal="center"/>
    </xf>
    <xf numFmtId="166" fontId="27" fillId="0" borderId="13" xfId="1" applyNumberFormat="1" applyFont="1" applyBorder="1" applyAlignment="1">
      <alignment horizontal="center"/>
    </xf>
    <xf numFmtId="44" fontId="27" fillId="0" borderId="13" xfId="1" applyNumberFormat="1" applyFont="1" applyBorder="1" applyAlignment="1">
      <alignment horizontal="center"/>
    </xf>
    <xf numFmtId="166" fontId="27" fillId="0" borderId="12" xfId="1" applyNumberFormat="1" applyFont="1" applyBorder="1" applyAlignment="1">
      <alignment horizontal="center"/>
    </xf>
    <xf numFmtId="0" fontId="13" fillId="0" borderId="0" xfId="2" applyFont="1"/>
    <xf numFmtId="0" fontId="14" fillId="0" borderId="0" xfId="2" applyFont="1"/>
    <xf numFmtId="0" fontId="13" fillId="0" borderId="0" xfId="2" applyFont="1" applyAlignment="1">
      <alignment horizontal="center" vertical="center"/>
    </xf>
    <xf numFmtId="0" fontId="13" fillId="0" borderId="6" xfId="2" applyFont="1" applyBorder="1" applyAlignment="1">
      <alignment vertical="center"/>
    </xf>
    <xf numFmtId="10" fontId="13" fillId="0" borderId="14" xfId="2" applyNumberFormat="1" applyFont="1" applyBorder="1" applyAlignment="1">
      <alignment horizontal="center" vertical="center"/>
    </xf>
    <xf numFmtId="0" fontId="13" fillId="0" borderId="3" xfId="2" applyFont="1" applyBorder="1" applyAlignment="1">
      <alignment vertical="center"/>
    </xf>
    <xf numFmtId="4" fontId="13" fillId="0" borderId="4" xfId="2" applyNumberFormat="1" applyFont="1" applyBorder="1" applyAlignment="1">
      <alignment horizontal="center" vertical="center"/>
    </xf>
    <xf numFmtId="10" fontId="13" fillId="0" borderId="5" xfId="2" applyNumberFormat="1" applyFont="1" applyBorder="1" applyAlignment="1">
      <alignment horizontal="center" vertical="center"/>
    </xf>
    <xf numFmtId="4" fontId="29" fillId="0" borderId="15" xfId="2" applyNumberFormat="1" applyFont="1" applyBorder="1" applyAlignment="1">
      <alignment horizontal="center" vertical="center"/>
    </xf>
    <xf numFmtId="0" fontId="14" fillId="0" borderId="0" xfId="2" applyFont="1" applyFill="1"/>
    <xf numFmtId="4" fontId="13" fillId="0" borderId="0" xfId="2" applyNumberFormat="1" applyFont="1" applyFill="1"/>
    <xf numFmtId="0" fontId="13" fillId="0" borderId="0" xfId="2" applyFont="1" applyFill="1"/>
    <xf numFmtId="0" fontId="0" fillId="0" borderId="0" xfId="0" applyFont="1"/>
    <xf numFmtId="4" fontId="0" fillId="0" borderId="0" xfId="0" applyNumberFormat="1"/>
    <xf numFmtId="0" fontId="30" fillId="0" borderId="0" xfId="0" applyFont="1"/>
    <xf numFmtId="0" fontId="31" fillId="0" borderId="0" xfId="0" applyFont="1" applyAlignment="1">
      <alignment horizontal="justify" vertical="top"/>
    </xf>
    <xf numFmtId="0" fontId="0" fillId="0" borderId="0" xfId="0" applyAlignment="1"/>
    <xf numFmtId="0" fontId="32" fillId="0" borderId="0" xfId="0" applyFont="1"/>
    <xf numFmtId="0" fontId="33" fillId="0" borderId="0" xfId="0" applyFont="1" applyBorder="1"/>
    <xf numFmtId="44" fontId="27" fillId="0" borderId="0" xfId="0" applyNumberFormat="1" applyFont="1" applyBorder="1" applyAlignment="1">
      <alignment horizontal="center" vertical="top" wrapText="1"/>
    </xf>
    <xf numFmtId="44" fontId="20" fillId="0" borderId="4" xfId="0" applyNumberFormat="1" applyFont="1" applyBorder="1" applyAlignment="1">
      <alignment horizontal="center" vertical="center" wrapText="1"/>
    </xf>
    <xf numFmtId="44" fontId="20" fillId="0" borderId="5" xfId="0" applyNumberFormat="1" applyFont="1" applyBorder="1" applyAlignment="1">
      <alignment horizontal="center" vertical="center" wrapText="1"/>
    </xf>
    <xf numFmtId="42" fontId="26" fillId="0" borderId="16" xfId="0" applyNumberFormat="1" applyFont="1" applyBorder="1" applyAlignment="1">
      <alignment horizontal="center" vertical="center" wrapText="1"/>
    </xf>
    <xf numFmtId="42" fontId="26" fillId="0" borderId="17" xfId="0" applyNumberFormat="1" applyFont="1" applyBorder="1" applyAlignment="1">
      <alignment horizontal="center" vertical="center" wrapText="1"/>
    </xf>
    <xf numFmtId="0" fontId="34" fillId="0" borderId="18" xfId="0" applyFont="1" applyFill="1" applyBorder="1" applyAlignment="1">
      <alignment horizontal="justify" vertical="top" wrapText="1"/>
    </xf>
    <xf numFmtId="0" fontId="34" fillId="0" borderId="19" xfId="0" applyFont="1" applyFill="1" applyBorder="1" applyAlignment="1">
      <alignment horizontal="justify" vertical="top" wrapText="1"/>
    </xf>
    <xf numFmtId="0" fontId="34" fillId="0" borderId="19" xfId="0" applyFont="1" applyBorder="1" applyAlignment="1">
      <alignment horizontal="justify" vertical="top" wrapText="1"/>
    </xf>
    <xf numFmtId="166" fontId="34" fillId="0" borderId="4" xfId="0" applyNumberFormat="1" applyFont="1" applyBorder="1" applyAlignment="1">
      <alignment horizontal="center" vertical="top" wrapText="1"/>
    </xf>
    <xf numFmtId="166" fontId="34" fillId="0" borderId="20" xfId="0" applyNumberFormat="1" applyFont="1" applyBorder="1" applyAlignment="1">
      <alignment horizontal="center" vertical="top" wrapText="1"/>
    </xf>
    <xf numFmtId="0" fontId="34" fillId="0" borderId="4" xfId="0" applyFont="1" applyBorder="1" applyAlignment="1">
      <alignment horizontal="justify" vertical="top" wrapText="1"/>
    </xf>
    <xf numFmtId="9" fontId="34" fillId="0" borderId="4" xfId="0" applyNumberFormat="1" applyFont="1" applyBorder="1" applyAlignment="1">
      <alignment horizontal="justify" vertical="top" wrapText="1"/>
    </xf>
    <xf numFmtId="166" fontId="34" fillId="0" borderId="11" xfId="0" applyNumberFormat="1" applyFont="1" applyBorder="1" applyAlignment="1">
      <alignment horizontal="center" vertical="top" wrapText="1"/>
    </xf>
    <xf numFmtId="0" fontId="34" fillId="0" borderId="13" xfId="0" applyFont="1" applyBorder="1" applyAlignment="1">
      <alignment horizontal="justify" vertical="top" wrapText="1"/>
    </xf>
    <xf numFmtId="9" fontId="34" fillId="0" borderId="13" xfId="0" applyNumberFormat="1" applyFont="1" applyBorder="1" applyAlignment="1">
      <alignment horizontal="justify" vertical="top" wrapText="1"/>
    </xf>
    <xf numFmtId="166" fontId="32" fillId="0" borderId="21" xfId="1" applyNumberFormat="1" applyFont="1" applyBorder="1" applyAlignment="1">
      <alignment horizontal="center"/>
    </xf>
    <xf numFmtId="44" fontId="32" fillId="0" borderId="22" xfId="1" applyNumberFormat="1" applyFont="1" applyBorder="1" applyAlignment="1">
      <alignment horizontal="center"/>
    </xf>
    <xf numFmtId="166" fontId="32" fillId="0" borderId="22" xfId="1" applyNumberFormat="1" applyFont="1" applyBorder="1" applyAlignment="1">
      <alignment horizontal="center"/>
    </xf>
    <xf numFmtId="0" fontId="32" fillId="0" borderId="0" xfId="0" applyFont="1" applyAlignment="1">
      <alignment horizontal="center"/>
    </xf>
    <xf numFmtId="0" fontId="34" fillId="0" borderId="0" xfId="0" applyFont="1" applyAlignment="1">
      <alignment horizontal="center"/>
    </xf>
    <xf numFmtId="0" fontId="32" fillId="0" borderId="8"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0" xfId="0" applyFont="1" applyBorder="1"/>
    <xf numFmtId="4" fontId="32" fillId="0" borderId="0" xfId="0" applyNumberFormat="1" applyFont="1" applyBorder="1" applyAlignment="1">
      <alignment horizontal="center"/>
    </xf>
    <xf numFmtId="0" fontId="32" fillId="0" borderId="0" xfId="0" applyFont="1" applyBorder="1" applyAlignment="1">
      <alignment horizontal="center"/>
    </xf>
    <xf numFmtId="0" fontId="34" fillId="0" borderId="0" xfId="0" applyFont="1" applyFill="1" applyAlignment="1"/>
    <xf numFmtId="1" fontId="13" fillId="0" borderId="19" xfId="0" applyNumberFormat="1" applyFont="1" applyBorder="1" applyAlignment="1">
      <alignment horizontal="justify" vertical="top" wrapText="1"/>
    </xf>
    <xf numFmtId="0" fontId="35" fillId="0" borderId="0" xfId="0" applyFont="1"/>
    <xf numFmtId="0" fontId="20" fillId="0" borderId="24" xfId="0" applyFont="1" applyBorder="1" applyAlignment="1">
      <alignment horizontal="center" vertical="center"/>
    </xf>
    <xf numFmtId="0" fontId="20" fillId="0" borderId="25"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5" xfId="0" applyFont="1" applyBorder="1" applyAlignment="1">
      <alignment horizontal="center" vertical="center"/>
    </xf>
    <xf numFmtId="0" fontId="0" fillId="0" borderId="27" xfId="0" applyBorder="1" applyAlignment="1">
      <alignment horizontal="center" vertical="center"/>
    </xf>
    <xf numFmtId="0" fontId="20" fillId="0" borderId="28" xfId="0" applyFont="1" applyBorder="1" applyAlignment="1">
      <alignment horizontal="center" vertical="center" wrapText="1"/>
    </xf>
    <xf numFmtId="0" fontId="37" fillId="0" borderId="0" xfId="0" applyFont="1" applyBorder="1" applyAlignment="1">
      <alignment vertical="center"/>
    </xf>
    <xf numFmtId="0" fontId="20" fillId="0" borderId="22" xfId="0" applyFont="1" applyBorder="1" applyAlignment="1">
      <alignment horizontal="center" vertical="top" wrapText="1"/>
    </xf>
    <xf numFmtId="0" fontId="37" fillId="0" borderId="2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0" xfId="0" applyFont="1" applyFill="1" applyBorder="1" applyAlignment="1">
      <alignment horizontal="center" vertical="center" wrapText="1"/>
    </xf>
    <xf numFmtId="0" fontId="20" fillId="2" borderId="31" xfId="0" applyFont="1" applyFill="1" applyBorder="1"/>
    <xf numFmtId="4" fontId="0" fillId="2" borderId="32" xfId="0" applyNumberFormat="1" applyFill="1" applyBorder="1" applyAlignment="1">
      <alignment horizontal="center"/>
    </xf>
    <xf numFmtId="0" fontId="0" fillId="2" borderId="33" xfId="0" applyFill="1" applyBorder="1" applyAlignment="1"/>
    <xf numFmtId="0" fontId="0" fillId="2" borderId="34" xfId="0" applyFill="1" applyBorder="1" applyAlignment="1"/>
    <xf numFmtId="0" fontId="0" fillId="2" borderId="35" xfId="0" applyFill="1" applyBorder="1" applyAlignment="1"/>
    <xf numFmtId="0" fontId="0" fillId="2" borderId="31" xfId="0" applyFill="1" applyBorder="1"/>
    <xf numFmtId="0" fontId="39" fillId="0" borderId="36" xfId="0" applyFont="1" applyBorder="1" applyAlignment="1">
      <alignment horizontal="right" vertical="center"/>
    </xf>
    <xf numFmtId="0" fontId="0" fillId="2" borderId="37" xfId="0" applyFill="1" applyBorder="1"/>
    <xf numFmtId="0" fontId="0" fillId="2" borderId="32" xfId="0" applyFill="1" applyBorder="1"/>
    <xf numFmtId="0" fontId="0" fillId="2" borderId="38" xfId="0" applyFill="1" applyBorder="1"/>
    <xf numFmtId="167" fontId="20" fillId="3" borderId="39" xfId="0" applyNumberFormat="1" applyFont="1" applyFill="1" applyBorder="1" applyAlignment="1">
      <alignment horizontal="center" vertical="center"/>
    </xf>
    <xf numFmtId="167" fontId="0" fillId="0" borderId="0" xfId="0" applyNumberFormat="1"/>
    <xf numFmtId="17" fontId="20" fillId="0" borderId="40" xfId="0" applyNumberFormat="1" applyFont="1" applyBorder="1" applyAlignment="1">
      <alignment horizontal="center" vertical="center"/>
    </xf>
    <xf numFmtId="168" fontId="0" fillId="0" borderId="18" xfId="0" applyNumberFormat="1" applyBorder="1" applyAlignment="1">
      <alignment horizontal="center" vertical="center"/>
    </xf>
    <xf numFmtId="168" fontId="0" fillId="0" borderId="41" xfId="0" applyNumberFormat="1" applyBorder="1" applyAlignment="1">
      <alignment horizontal="center" vertical="center"/>
    </xf>
    <xf numFmtId="168" fontId="0" fillId="0" borderId="42" xfId="0" applyNumberFormat="1" applyBorder="1" applyAlignment="1">
      <alignment horizontal="center" vertical="center"/>
    </xf>
    <xf numFmtId="168" fontId="0" fillId="0" borderId="43" xfId="0" applyNumberFormat="1" applyBorder="1" applyAlignment="1">
      <alignment horizontal="center" vertical="center"/>
    </xf>
    <xf numFmtId="168" fontId="0" fillId="0" borderId="44" xfId="0" applyNumberFormat="1" applyBorder="1" applyAlignment="1">
      <alignment horizontal="center" vertical="center"/>
    </xf>
    <xf numFmtId="0" fontId="37" fillId="4" borderId="45" xfId="0" applyFont="1" applyFill="1" applyBorder="1" applyAlignment="1">
      <alignment horizontal="center"/>
    </xf>
    <xf numFmtId="0" fontId="37" fillId="4" borderId="46" xfId="0" applyFont="1" applyFill="1" applyBorder="1" applyAlignment="1">
      <alignment horizontal="center"/>
    </xf>
    <xf numFmtId="0" fontId="0" fillId="5" borderId="45" xfId="0" applyFill="1" applyBorder="1" applyAlignment="1"/>
    <xf numFmtId="0" fontId="0" fillId="5" borderId="36" xfId="0" applyFill="1" applyBorder="1" applyAlignment="1"/>
    <xf numFmtId="0" fontId="0" fillId="6" borderId="36" xfId="0" applyFill="1" applyBorder="1" applyAlignment="1"/>
    <xf numFmtId="0" fontId="0" fillId="6" borderId="47" xfId="0" applyFill="1" applyBorder="1" applyAlignment="1"/>
    <xf numFmtId="0" fontId="0" fillId="7" borderId="4" xfId="0" applyFill="1" applyBorder="1"/>
    <xf numFmtId="0" fontId="0" fillId="0" borderId="4" xfId="0" applyBorder="1"/>
    <xf numFmtId="0" fontId="0" fillId="0" borderId="11" xfId="0" applyBorder="1"/>
    <xf numFmtId="0" fontId="0" fillId="0" borderId="48" xfId="0" applyBorder="1"/>
    <xf numFmtId="0" fontId="0" fillId="0" borderId="49" xfId="0" applyBorder="1"/>
    <xf numFmtId="168" fontId="20" fillId="3" borderId="35" xfId="0" applyNumberFormat="1" applyFont="1" applyFill="1" applyBorder="1" applyAlignment="1">
      <alignment horizontal="center" vertical="center"/>
    </xf>
    <xf numFmtId="0" fontId="20" fillId="0" borderId="45" xfId="0" applyFont="1" applyBorder="1" applyAlignment="1">
      <alignment horizontal="center" vertical="center"/>
    </xf>
    <xf numFmtId="168" fontId="0" fillId="0" borderId="4" xfId="0" applyNumberFormat="1" applyBorder="1" applyAlignment="1">
      <alignment horizontal="center" vertical="center"/>
    </xf>
    <xf numFmtId="168" fontId="0" fillId="0" borderId="47" xfId="0" applyNumberFormat="1" applyBorder="1" applyAlignment="1">
      <alignment horizontal="center" vertical="center"/>
    </xf>
    <xf numFmtId="168" fontId="0" fillId="0" borderId="49" xfId="0" applyNumberFormat="1" applyBorder="1" applyAlignment="1">
      <alignment horizontal="center" vertical="center"/>
    </xf>
    <xf numFmtId="168" fontId="0" fillId="0" borderId="50" xfId="0" applyNumberFormat="1" applyBorder="1" applyAlignment="1">
      <alignment horizontal="center" vertical="center"/>
    </xf>
    <xf numFmtId="0" fontId="37" fillId="0" borderId="45" xfId="0" applyFont="1" applyBorder="1" applyAlignment="1">
      <alignment vertical="center"/>
    </xf>
    <xf numFmtId="0" fontId="37" fillId="0" borderId="46" xfId="0" applyFont="1" applyBorder="1" applyAlignment="1">
      <alignment vertical="center"/>
    </xf>
    <xf numFmtId="168" fontId="35" fillId="0" borderId="51" xfId="0" applyNumberFormat="1" applyFont="1" applyBorder="1" applyAlignment="1">
      <alignment horizontal="center" textRotation="90"/>
    </xf>
    <xf numFmtId="168" fontId="35" fillId="0" borderId="4" xfId="0" applyNumberFormat="1" applyFont="1" applyBorder="1" applyAlignment="1">
      <alignment horizontal="center" textRotation="90"/>
    </xf>
    <xf numFmtId="168" fontId="35" fillId="0" borderId="8" xfId="0" applyNumberFormat="1" applyFont="1" applyBorder="1" applyAlignment="1">
      <alignment horizontal="center" textRotation="90"/>
    </xf>
    <xf numFmtId="168" fontId="35" fillId="0" borderId="52" xfId="0" applyNumberFormat="1" applyFont="1" applyBorder="1" applyAlignment="1">
      <alignment horizontal="center" textRotation="90"/>
    </xf>
    <xf numFmtId="168" fontId="35" fillId="0" borderId="53" xfId="0" applyNumberFormat="1" applyFont="1" applyBorder="1" applyAlignment="1">
      <alignment horizontal="center" textRotation="90"/>
    </xf>
    <xf numFmtId="0" fontId="35" fillId="0" borderId="8" xfId="0" applyFont="1" applyBorder="1" applyAlignment="1"/>
    <xf numFmtId="0" fontId="35" fillId="0" borderId="23" xfId="0" applyFont="1" applyBorder="1" applyAlignment="1"/>
    <xf numFmtId="0" fontId="35" fillId="0" borderId="54" xfId="0" applyFont="1" applyBorder="1" applyAlignment="1"/>
    <xf numFmtId="0" fontId="35" fillId="0" borderId="52" xfId="0" applyFont="1" applyBorder="1" applyAlignment="1"/>
    <xf numFmtId="0" fontId="35" fillId="0" borderId="4" xfId="0" applyFont="1" applyBorder="1" applyAlignment="1"/>
    <xf numFmtId="0" fontId="35" fillId="0" borderId="36" xfId="0" applyFont="1" applyBorder="1" applyAlignment="1"/>
    <xf numFmtId="0" fontId="35" fillId="0" borderId="48" xfId="0" applyFont="1" applyBorder="1" applyAlignment="1"/>
    <xf numFmtId="0" fontId="35" fillId="0" borderId="11" xfId="0" applyFont="1" applyBorder="1" applyAlignment="1"/>
    <xf numFmtId="167" fontId="38" fillId="0" borderId="46" xfId="0" applyNumberFormat="1" applyFont="1" applyBorder="1" applyAlignment="1">
      <alignment vertical="center"/>
    </xf>
    <xf numFmtId="17" fontId="20" fillId="0" borderId="45" xfId="0" applyNumberFormat="1" applyFont="1" applyBorder="1" applyAlignment="1">
      <alignment horizontal="center" vertical="center"/>
    </xf>
    <xf numFmtId="168" fontId="0" fillId="0" borderId="48" xfId="0" applyNumberFormat="1" applyBorder="1" applyAlignment="1">
      <alignment horizontal="center" vertical="center"/>
    </xf>
    <xf numFmtId="0" fontId="37" fillId="0" borderId="55" xfId="0" applyFont="1" applyBorder="1" applyAlignment="1">
      <alignment vertical="center"/>
    </xf>
    <xf numFmtId="0" fontId="37" fillId="0" borderId="56" xfId="0" applyFont="1" applyBorder="1" applyAlignment="1">
      <alignment vertical="center"/>
    </xf>
    <xf numFmtId="168" fontId="35" fillId="0" borderId="57" xfId="0" applyNumberFormat="1" applyFont="1" applyBorder="1" applyAlignment="1">
      <alignment horizontal="center" textRotation="90"/>
    </xf>
    <xf numFmtId="168" fontId="35" fillId="0" borderId="13" xfId="0" applyNumberFormat="1" applyFont="1" applyBorder="1" applyAlignment="1">
      <alignment horizontal="center" textRotation="90"/>
    </xf>
    <xf numFmtId="168" fontId="35" fillId="0" borderId="13" xfId="0" applyNumberFormat="1" applyFont="1" applyBorder="1" applyAlignment="1">
      <alignment textRotation="90"/>
    </xf>
    <xf numFmtId="168" fontId="35" fillId="0" borderId="13" xfId="0" applyNumberFormat="1" applyFont="1" applyBorder="1" applyAlignment="1">
      <alignment horizontal="center" vertical="top" textRotation="90"/>
    </xf>
    <xf numFmtId="169" fontId="35" fillId="0" borderId="58" xfId="0" applyNumberFormat="1" applyFont="1" applyBorder="1" applyAlignment="1">
      <alignment horizontal="center" textRotation="90"/>
    </xf>
    <xf numFmtId="169" fontId="35" fillId="0" borderId="57" xfId="0" applyNumberFormat="1" applyFont="1" applyBorder="1" applyAlignment="1">
      <alignment horizontal="center" textRotation="90"/>
    </xf>
    <xf numFmtId="169" fontId="35" fillId="0" borderId="13" xfId="0" applyNumberFormat="1" applyFont="1" applyBorder="1" applyAlignment="1">
      <alignment horizontal="center" textRotation="90"/>
    </xf>
    <xf numFmtId="0" fontId="35" fillId="0" borderId="13" xfId="0" applyFont="1" applyBorder="1" applyAlignment="1"/>
    <xf numFmtId="0" fontId="35" fillId="0" borderId="12" xfId="0" applyFont="1" applyBorder="1" applyAlignment="1"/>
    <xf numFmtId="0" fontId="35" fillId="0" borderId="57" xfId="0" applyFont="1" applyBorder="1" applyAlignment="1"/>
    <xf numFmtId="0" fontId="35" fillId="0" borderId="58" xfId="0" applyFont="1" applyBorder="1" applyAlignment="1"/>
    <xf numFmtId="0" fontId="35" fillId="0" borderId="59" xfId="0" applyFont="1" applyBorder="1" applyAlignment="1"/>
    <xf numFmtId="168" fontId="38" fillId="0" borderId="56" xfId="0" applyNumberFormat="1" applyFont="1" applyBorder="1" applyAlignment="1">
      <alignment horizontal="right" vertical="center"/>
    </xf>
    <xf numFmtId="0" fontId="37" fillId="0" borderId="60" xfId="0" applyFont="1" applyBorder="1" applyAlignment="1">
      <alignment vertical="center"/>
    </xf>
    <xf numFmtId="2" fontId="37" fillId="0" borderId="39" xfId="0" applyNumberFormat="1" applyFont="1" applyBorder="1" applyAlignment="1">
      <alignment vertical="center"/>
    </xf>
    <xf numFmtId="2" fontId="35" fillId="0" borderId="60" xfId="0" applyNumberFormat="1" applyFont="1" applyBorder="1" applyAlignment="1">
      <alignment horizontal="center" textRotation="90"/>
    </xf>
    <xf numFmtId="2" fontId="35" fillId="0" borderId="0" xfId="0" applyNumberFormat="1" applyFont="1" applyBorder="1" applyAlignment="1">
      <alignment horizontal="center" textRotation="90"/>
    </xf>
    <xf numFmtId="2" fontId="35" fillId="0" borderId="0" xfId="0" applyNumberFormat="1" applyFont="1" applyBorder="1" applyAlignment="1">
      <alignment textRotation="90"/>
    </xf>
    <xf numFmtId="2" fontId="35" fillId="0" borderId="0" xfId="0" applyNumberFormat="1" applyFont="1" applyBorder="1" applyAlignment="1">
      <alignment horizontal="center" vertical="top" textRotation="90"/>
    </xf>
    <xf numFmtId="169" fontId="35" fillId="0" borderId="0" xfId="0" applyNumberFormat="1" applyFont="1" applyBorder="1" applyAlignment="1">
      <alignment horizontal="center" textRotation="90"/>
    </xf>
    <xf numFmtId="0" fontId="35" fillId="0" borderId="0" xfId="0" applyFont="1" applyBorder="1" applyAlignment="1"/>
    <xf numFmtId="0" fontId="35" fillId="0" borderId="39" xfId="0" applyFont="1" applyBorder="1" applyAlignment="1"/>
    <xf numFmtId="0" fontId="35" fillId="0" borderId="60" xfId="0" applyFont="1" applyBorder="1" applyAlignment="1"/>
    <xf numFmtId="0" fontId="35" fillId="0" borderId="61" xfId="0" applyFont="1" applyBorder="1" applyAlignment="1"/>
    <xf numFmtId="168" fontId="38" fillId="0" borderId="0" xfId="0" applyNumberFormat="1" applyFont="1" applyBorder="1" applyAlignment="1">
      <alignment horizontal="right" vertical="center"/>
    </xf>
    <xf numFmtId="0" fontId="37" fillId="0" borderId="39" xfId="0" applyFont="1" applyBorder="1" applyAlignment="1">
      <alignment vertical="center"/>
    </xf>
    <xf numFmtId="168" fontId="35" fillId="0" borderId="60" xfId="0" applyNumberFormat="1" applyFont="1" applyBorder="1" applyAlignment="1">
      <alignment horizontal="center" textRotation="90"/>
    </xf>
    <xf numFmtId="168" fontId="35" fillId="0" borderId="0" xfId="0" applyNumberFormat="1" applyFont="1" applyBorder="1" applyAlignment="1">
      <alignment horizontal="center" textRotation="90"/>
    </xf>
    <xf numFmtId="168" fontId="35" fillId="0" borderId="0" xfId="0" applyNumberFormat="1" applyFont="1" applyBorder="1" applyAlignment="1">
      <alignment textRotation="90"/>
    </xf>
    <xf numFmtId="168" fontId="35" fillId="0" borderId="0" xfId="0" applyNumberFormat="1" applyFont="1" applyBorder="1" applyAlignment="1">
      <alignment horizontal="center" vertical="top" textRotation="90"/>
    </xf>
    <xf numFmtId="169" fontId="35" fillId="0" borderId="60" xfId="0" applyNumberFormat="1" applyFont="1" applyBorder="1" applyAlignment="1">
      <alignment horizontal="center" textRotation="90"/>
    </xf>
    <xf numFmtId="0" fontId="0" fillId="0" borderId="50" xfId="0" applyBorder="1" applyAlignment="1">
      <alignment horizontal="center" vertical="center"/>
    </xf>
    <xf numFmtId="0" fontId="20" fillId="2" borderId="33" xfId="0" applyFont="1" applyFill="1" applyBorder="1"/>
    <xf numFmtId="4" fontId="0" fillId="2" borderId="44" xfId="0" applyNumberFormat="1" applyFill="1" applyBorder="1" applyAlignment="1">
      <alignment horizontal="center"/>
    </xf>
    <xf numFmtId="0" fontId="0" fillId="2" borderId="40" xfId="0" applyFill="1" applyBorder="1" applyAlignment="1"/>
    <xf numFmtId="0" fontId="0" fillId="2" borderId="62" xfId="0" applyFill="1" applyBorder="1" applyAlignment="1"/>
    <xf numFmtId="0" fontId="0" fillId="2" borderId="63" xfId="0" applyFill="1" applyBorder="1" applyAlignment="1"/>
    <xf numFmtId="0" fontId="0" fillId="2" borderId="37" xfId="0" applyFill="1" applyBorder="1" applyAlignment="1">
      <alignment horizontal="center"/>
    </xf>
    <xf numFmtId="0" fontId="0" fillId="2" borderId="38" xfId="0" applyFill="1" applyBorder="1" applyAlignment="1">
      <alignment horizontal="center"/>
    </xf>
    <xf numFmtId="0" fontId="0" fillId="2" borderId="48" xfId="0" applyFill="1" applyBorder="1" applyAlignment="1">
      <alignment horizontal="center"/>
    </xf>
    <xf numFmtId="0" fontId="0" fillId="2" borderId="11" xfId="0" applyFill="1" applyBorder="1" applyAlignment="1">
      <alignment horizontal="center"/>
    </xf>
    <xf numFmtId="168" fontId="20" fillId="3" borderId="30" xfId="0" applyNumberFormat="1" applyFont="1" applyFill="1" applyBorder="1" applyAlignment="1">
      <alignment horizontal="center" vertical="center"/>
    </xf>
    <xf numFmtId="0" fontId="0" fillId="0" borderId="0" xfId="0" applyBorder="1"/>
    <xf numFmtId="0" fontId="0" fillId="5" borderId="60" xfId="0" applyFill="1" applyBorder="1" applyAlignment="1"/>
    <xf numFmtId="0" fontId="0" fillId="5" borderId="0" xfId="0" applyFill="1" applyBorder="1" applyAlignment="1"/>
    <xf numFmtId="0" fontId="0" fillId="8" borderId="0" xfId="0" applyFill="1" applyBorder="1" applyAlignment="1"/>
    <xf numFmtId="0" fontId="0" fillId="6" borderId="49" xfId="0" applyFill="1" applyBorder="1" applyAlignment="1"/>
    <xf numFmtId="0" fontId="0" fillId="6" borderId="46" xfId="0" applyFill="1" applyBorder="1" applyAlignment="1"/>
    <xf numFmtId="0" fontId="0" fillId="6" borderId="45" xfId="0" applyFill="1" applyBorder="1" applyAlignment="1"/>
    <xf numFmtId="0" fontId="0" fillId="7" borderId="64" xfId="0" applyFill="1" applyBorder="1"/>
    <xf numFmtId="0" fontId="0" fillId="0" borderId="61" xfId="0" applyBorder="1"/>
    <xf numFmtId="0" fontId="0" fillId="0" borderId="65" xfId="0" applyBorder="1"/>
    <xf numFmtId="0" fontId="0" fillId="0" borderId="38" xfId="0" applyBorder="1"/>
    <xf numFmtId="0" fontId="0" fillId="0" borderId="34" xfId="0" applyBorder="1"/>
    <xf numFmtId="168" fontId="20" fillId="3" borderId="66" xfId="0" applyNumberFormat="1" applyFont="1" applyFill="1" applyBorder="1" applyAlignment="1">
      <alignment horizontal="center" vertical="center"/>
    </xf>
    <xf numFmtId="168" fontId="35" fillId="0" borderId="48" xfId="0" applyNumberFormat="1" applyFont="1" applyFill="1" applyBorder="1" applyAlignment="1"/>
    <xf numFmtId="168" fontId="35" fillId="0" borderId="54" xfId="0" applyNumberFormat="1" applyFont="1" applyFill="1" applyBorder="1" applyAlignment="1"/>
    <xf numFmtId="0" fontId="0" fillId="0" borderId="8" xfId="0" applyFill="1" applyBorder="1" applyAlignment="1"/>
    <xf numFmtId="0" fontId="0" fillId="0" borderId="4" xfId="0" applyFill="1" applyBorder="1" applyAlignment="1"/>
    <xf numFmtId="0" fontId="0" fillId="0" borderId="37" xfId="0" applyFill="1" applyBorder="1" applyAlignment="1"/>
    <xf numFmtId="0" fontId="0" fillId="0" borderId="32" xfId="0" applyFill="1" applyBorder="1" applyAlignment="1"/>
    <xf numFmtId="0" fontId="0" fillId="0" borderId="31" xfId="0" applyFill="1" applyBorder="1" applyAlignment="1"/>
    <xf numFmtId="0" fontId="0" fillId="0" borderId="37" xfId="0" applyFill="1" applyBorder="1"/>
    <xf numFmtId="0" fontId="0" fillId="0" borderId="67" xfId="0" applyBorder="1"/>
    <xf numFmtId="0" fontId="0" fillId="0" borderId="53" xfId="0" applyBorder="1"/>
    <xf numFmtId="0" fontId="0" fillId="0" borderId="36" xfId="0" applyBorder="1"/>
    <xf numFmtId="168" fontId="0" fillId="0" borderId="46" xfId="0" applyNumberFormat="1" applyFill="1" applyBorder="1" applyAlignment="1"/>
    <xf numFmtId="168" fontId="0" fillId="0" borderId="0" xfId="0" applyNumberFormat="1" applyBorder="1"/>
    <xf numFmtId="0" fontId="35" fillId="0" borderId="45" xfId="0" applyFont="1" applyFill="1" applyBorder="1" applyAlignment="1"/>
    <xf numFmtId="0" fontId="35" fillId="0" borderId="36" xfId="0" applyFont="1" applyFill="1" applyBorder="1" applyAlignment="1"/>
    <xf numFmtId="0" fontId="0" fillId="0" borderId="47" xfId="0" applyBorder="1"/>
    <xf numFmtId="168" fontId="0" fillId="0" borderId="4" xfId="0" applyNumberFormat="1" applyBorder="1" applyAlignment="1">
      <alignment textRotation="90"/>
    </xf>
    <xf numFmtId="168" fontId="0" fillId="0" borderId="36" xfId="0" applyNumberFormat="1" applyBorder="1" applyAlignment="1">
      <alignment textRotation="90"/>
    </xf>
    <xf numFmtId="168" fontId="0" fillId="0" borderId="46" xfId="0" applyNumberFormat="1" applyBorder="1" applyAlignment="1">
      <alignment textRotation="90"/>
    </xf>
    <xf numFmtId="168" fontId="0" fillId="0" borderId="48" xfId="0" applyNumberFormat="1" applyBorder="1" applyAlignment="1">
      <alignment textRotation="90"/>
    </xf>
    <xf numFmtId="168" fontId="0" fillId="0" borderId="47" xfId="0" applyNumberFormat="1" applyBorder="1" applyAlignment="1">
      <alignment textRotation="90"/>
    </xf>
    <xf numFmtId="168" fontId="35" fillId="0" borderId="47" xfId="0" applyNumberFormat="1" applyFont="1" applyBorder="1" applyAlignment="1">
      <alignment horizontal="center" textRotation="90"/>
    </xf>
    <xf numFmtId="0" fontId="35" fillId="0" borderId="4" xfId="0" applyFont="1" applyBorder="1"/>
    <xf numFmtId="0" fontId="35" fillId="0" borderId="0" xfId="0" applyFont="1" applyBorder="1"/>
    <xf numFmtId="0" fontId="35" fillId="0" borderId="48" xfId="0" applyFont="1" applyBorder="1"/>
    <xf numFmtId="0" fontId="35" fillId="0" borderId="11" xfId="0" applyFont="1" applyBorder="1"/>
    <xf numFmtId="168" fontId="35" fillId="0" borderId="39" xfId="0" applyNumberFormat="1" applyFont="1" applyFill="1" applyBorder="1" applyAlignment="1">
      <alignment horizontal="right" vertical="center"/>
    </xf>
    <xf numFmtId="168" fontId="0" fillId="0" borderId="0" xfId="0" applyNumberFormat="1" applyBorder="1" applyAlignment="1">
      <alignment horizontal="center"/>
    </xf>
    <xf numFmtId="0" fontId="35" fillId="0" borderId="31" xfId="0" applyFont="1" applyBorder="1" applyAlignment="1"/>
    <xf numFmtId="0" fontId="35" fillId="0" borderId="37" xfId="0" applyFont="1" applyBorder="1" applyAlignment="1"/>
    <xf numFmtId="0" fontId="35" fillId="0" borderId="38" xfId="0" applyFont="1" applyBorder="1" applyAlignment="1"/>
    <xf numFmtId="168" fontId="35" fillId="0" borderId="37" xfId="0" applyNumberFormat="1" applyFont="1" applyFill="1" applyBorder="1" applyAlignment="1"/>
    <xf numFmtId="168" fontId="35" fillId="0" borderId="4" xfId="0" applyNumberFormat="1" applyFont="1" applyFill="1" applyBorder="1" applyAlignment="1"/>
    <xf numFmtId="0" fontId="0" fillId="0" borderId="8" xfId="0" applyBorder="1" applyAlignment="1"/>
    <xf numFmtId="0" fontId="0" fillId="0" borderId="49" xfId="0" applyBorder="1" applyAlignment="1"/>
    <xf numFmtId="0" fontId="0" fillId="0" borderId="4" xfId="0" applyBorder="1" applyAlignment="1"/>
    <xf numFmtId="0" fontId="0" fillId="0" borderId="36" xfId="0" applyBorder="1" applyAlignment="1"/>
    <xf numFmtId="0" fontId="0" fillId="0" borderId="48" xfId="0" applyBorder="1" applyAlignment="1"/>
    <xf numFmtId="0" fontId="0" fillId="0" borderId="11" xfId="0" applyBorder="1" applyAlignment="1"/>
    <xf numFmtId="168" fontId="35" fillId="0" borderId="46" xfId="0" applyNumberFormat="1" applyFont="1" applyBorder="1" applyAlignment="1">
      <alignment vertical="center"/>
    </xf>
    <xf numFmtId="0" fontId="0" fillId="5" borderId="33" xfId="0" applyFill="1" applyBorder="1" applyAlignment="1">
      <alignment horizontal="right"/>
    </xf>
    <xf numFmtId="0" fontId="0" fillId="5" borderId="34" xfId="0" applyFill="1" applyBorder="1" applyAlignment="1">
      <alignment horizontal="right"/>
    </xf>
    <xf numFmtId="0" fontId="0" fillId="8" borderId="34" xfId="0" applyFill="1" applyBorder="1" applyAlignment="1">
      <alignment horizontal="right"/>
    </xf>
    <xf numFmtId="0" fontId="0" fillId="6" borderId="49" xfId="0" applyFill="1" applyBorder="1" applyAlignment="1">
      <alignment horizontal="right"/>
    </xf>
    <xf numFmtId="0" fontId="0" fillId="6" borderId="46" xfId="0" applyFill="1" applyBorder="1" applyAlignment="1">
      <alignment horizontal="right"/>
    </xf>
    <xf numFmtId="0" fontId="0" fillId="6" borderId="45" xfId="0" applyFill="1" applyBorder="1" applyAlignment="1">
      <alignment horizontal="right"/>
    </xf>
    <xf numFmtId="0" fontId="0" fillId="6" borderId="36" xfId="0" applyFill="1" applyBorder="1" applyAlignment="1">
      <alignment horizontal="right"/>
    </xf>
    <xf numFmtId="0" fontId="0" fillId="7" borderId="34" xfId="0" applyFill="1" applyBorder="1" applyAlignment="1">
      <alignment horizontal="right"/>
    </xf>
    <xf numFmtId="168" fontId="0" fillId="3" borderId="35" xfId="0" applyNumberFormat="1" applyFill="1" applyBorder="1" applyAlignment="1"/>
    <xf numFmtId="168" fontId="35" fillId="0" borderId="68" xfId="0" applyNumberFormat="1" applyFont="1" applyFill="1" applyBorder="1" applyAlignment="1"/>
    <xf numFmtId="0" fontId="0" fillId="0" borderId="64" xfId="0" applyBorder="1"/>
    <xf numFmtId="0" fontId="35" fillId="0" borderId="49" xfId="0" applyFont="1" applyBorder="1"/>
    <xf numFmtId="0" fontId="35" fillId="0" borderId="36" xfId="0" applyFont="1" applyBorder="1"/>
    <xf numFmtId="168" fontId="34" fillId="0" borderId="4" xfId="0" applyNumberFormat="1" applyFont="1" applyBorder="1" applyAlignment="1">
      <alignment horizontal="center" vertical="center"/>
    </xf>
    <xf numFmtId="0" fontId="0" fillId="0" borderId="58" xfId="0" applyBorder="1" applyAlignment="1"/>
    <xf numFmtId="0" fontId="0" fillId="0" borderId="59" xfId="0" applyBorder="1" applyAlignment="1"/>
    <xf numFmtId="0" fontId="0" fillId="0" borderId="69" xfId="0" applyBorder="1" applyAlignment="1"/>
    <xf numFmtId="0" fontId="0" fillId="0" borderId="13" xfId="0" applyBorder="1" applyAlignment="1"/>
    <xf numFmtId="168" fontId="35" fillId="0" borderId="13" xfId="0" applyNumberFormat="1" applyFont="1" applyFill="1" applyBorder="1" applyAlignment="1"/>
    <xf numFmtId="168" fontId="35" fillId="0" borderId="59" xfId="0" applyNumberFormat="1" applyFont="1" applyFill="1" applyBorder="1" applyAlignment="1"/>
    <xf numFmtId="168" fontId="35" fillId="0" borderId="57" xfId="0" applyNumberFormat="1" applyFont="1" applyFill="1" applyBorder="1" applyAlignment="1"/>
    <xf numFmtId="168" fontId="35" fillId="0" borderId="12" xfId="0" applyNumberFormat="1" applyFont="1" applyFill="1" applyBorder="1" applyAlignment="1"/>
    <xf numFmtId="168" fontId="35" fillId="0" borderId="56" xfId="0" applyNumberFormat="1" applyFont="1" applyBorder="1" applyAlignment="1">
      <alignment vertical="center"/>
    </xf>
    <xf numFmtId="0" fontId="0" fillId="0" borderId="0" xfId="0" applyBorder="1" applyAlignment="1"/>
    <xf numFmtId="4" fontId="37" fillId="0" borderId="60" xfId="0" applyNumberFormat="1" applyFont="1" applyBorder="1" applyAlignment="1">
      <alignment horizontal="right" vertical="center"/>
    </xf>
    <xf numFmtId="4" fontId="37" fillId="0" borderId="0" xfId="0" applyNumberFormat="1" applyFont="1" applyBorder="1" applyAlignment="1">
      <alignment horizontal="right" vertical="center"/>
    </xf>
    <xf numFmtId="168" fontId="35" fillId="0" borderId="0" xfId="0" applyNumberFormat="1" applyFont="1" applyFill="1" applyBorder="1" applyAlignment="1"/>
    <xf numFmtId="168" fontId="35" fillId="0" borderId="39" xfId="0" applyNumberFormat="1" applyFont="1" applyBorder="1" applyAlignment="1">
      <alignment vertical="center"/>
    </xf>
    <xf numFmtId="0" fontId="0" fillId="0" borderId="0" xfId="0" applyBorder="1" applyAlignment="1">
      <alignment vertical="center"/>
    </xf>
    <xf numFmtId="168" fontId="35" fillId="0" borderId="70" xfId="0" applyNumberFormat="1" applyFont="1" applyBorder="1" applyAlignment="1">
      <alignment vertical="center"/>
    </xf>
    <xf numFmtId="0" fontId="20" fillId="0" borderId="27" xfId="0" applyFont="1" applyBorder="1" applyAlignment="1">
      <alignment horizontal="center" vertical="center" wrapText="1"/>
    </xf>
    <xf numFmtId="0" fontId="20" fillId="0" borderId="48" xfId="0" applyFont="1" applyBorder="1" applyAlignment="1">
      <alignment horizontal="center" vertical="center"/>
    </xf>
    <xf numFmtId="0" fontId="20" fillId="0" borderId="11" xfId="0" applyFont="1" applyBorder="1" applyAlignment="1">
      <alignment horizontal="center" vertical="center"/>
    </xf>
    <xf numFmtId="0" fontId="20" fillId="2" borderId="42" xfId="0" applyFont="1" applyFill="1" applyBorder="1"/>
    <xf numFmtId="4" fontId="0" fillId="2" borderId="43" xfId="0" applyNumberFormat="1" applyFill="1" applyBorder="1" applyAlignment="1">
      <alignment horizontal="center"/>
    </xf>
    <xf numFmtId="0" fontId="0" fillId="2" borderId="34" xfId="0" applyFill="1" applyBorder="1" applyAlignment="1">
      <alignment horizontal="center"/>
    </xf>
    <xf numFmtId="0" fontId="0" fillId="2" borderId="63" xfId="0" applyFill="1" applyBorder="1" applyAlignment="1">
      <alignment horizontal="center"/>
    </xf>
    <xf numFmtId="168" fontId="20" fillId="3" borderId="71" xfId="0" applyNumberFormat="1" applyFont="1" applyFill="1" applyBorder="1" applyAlignment="1">
      <alignment horizontal="center" vertical="center"/>
    </xf>
    <xf numFmtId="0" fontId="37" fillId="4" borderId="36" xfId="0" applyFont="1" applyFill="1" applyBorder="1" applyAlignment="1">
      <alignment horizontal="center"/>
    </xf>
    <xf numFmtId="0" fontId="0" fillId="0" borderId="51" xfId="0" applyFill="1" applyBorder="1" applyAlignment="1"/>
    <xf numFmtId="0" fontId="0" fillId="5" borderId="67" xfId="0" applyFill="1" applyBorder="1" applyAlignment="1"/>
    <xf numFmtId="0" fontId="0" fillId="8" borderId="53" xfId="0" applyFill="1" applyBorder="1" applyAlignment="1"/>
    <xf numFmtId="0" fontId="0" fillId="7" borderId="72" xfId="0" applyFill="1" applyBorder="1"/>
    <xf numFmtId="0" fontId="0" fillId="0" borderId="8" xfId="0" applyBorder="1"/>
    <xf numFmtId="0" fontId="0" fillId="0" borderId="37" xfId="0" applyBorder="1"/>
    <xf numFmtId="0" fontId="20" fillId="3" borderId="35" xfId="0" applyFont="1" applyFill="1" applyBorder="1" applyAlignment="1">
      <alignment horizontal="center" vertical="center"/>
    </xf>
    <xf numFmtId="168" fontId="0" fillId="0" borderId="48" xfId="0" applyNumberFormat="1" applyFill="1" applyBorder="1" applyAlignment="1"/>
    <xf numFmtId="168" fontId="0" fillId="0" borderId="4" xfId="0" applyNumberFormat="1" applyFill="1" applyBorder="1" applyAlignment="1"/>
    <xf numFmtId="0" fontId="0" fillId="0" borderId="4" xfId="0" applyFill="1" applyBorder="1"/>
    <xf numFmtId="0" fontId="0" fillId="0" borderId="11" xfId="0" applyFill="1" applyBorder="1"/>
    <xf numFmtId="0" fontId="0" fillId="0" borderId="51" xfId="0" applyBorder="1"/>
    <xf numFmtId="168" fontId="0" fillId="0" borderId="46" xfId="0" applyNumberFormat="1" applyFont="1" applyFill="1" applyBorder="1" applyAlignment="1">
      <alignment horizontal="right"/>
    </xf>
    <xf numFmtId="0" fontId="39" fillId="0" borderId="45" xfId="0" applyFont="1" applyBorder="1" applyAlignment="1">
      <alignment horizontal="right" vertical="center"/>
    </xf>
    <xf numFmtId="0" fontId="35" fillId="0" borderId="48" xfId="0" applyFont="1" applyFill="1" applyBorder="1" applyAlignment="1"/>
    <xf numFmtId="0" fontId="35" fillId="0" borderId="4" xfId="0" applyFont="1" applyFill="1" applyBorder="1" applyAlignment="1"/>
    <xf numFmtId="0" fontId="35" fillId="0" borderId="11" xfId="0" applyFont="1" applyFill="1" applyBorder="1" applyAlignment="1"/>
    <xf numFmtId="0" fontId="35" fillId="0" borderId="48" xfId="0" applyFont="1" applyFill="1" applyBorder="1"/>
    <xf numFmtId="0" fontId="35" fillId="0" borderId="4" xfId="0" applyFont="1" applyFill="1" applyBorder="1"/>
    <xf numFmtId="0" fontId="35" fillId="0" borderId="49" xfId="0" applyFont="1" applyFill="1" applyBorder="1"/>
    <xf numFmtId="0" fontId="35" fillId="0" borderId="11" xfId="0" applyFont="1" applyFill="1" applyBorder="1"/>
    <xf numFmtId="168" fontId="35" fillId="0" borderId="39" xfId="0" applyNumberFormat="1" applyFont="1" applyFill="1" applyBorder="1" applyAlignment="1">
      <alignment vertical="center"/>
    </xf>
    <xf numFmtId="0" fontId="35" fillId="0" borderId="32" xfId="0" applyFont="1" applyBorder="1" applyAlignment="1"/>
    <xf numFmtId="168" fontId="35" fillId="0" borderId="11" xfId="0" applyNumberFormat="1" applyFont="1" applyFill="1" applyBorder="1" applyAlignment="1"/>
    <xf numFmtId="0" fontId="0" fillId="0" borderId="45" xfId="0" applyBorder="1" applyAlignment="1">
      <alignment horizontal="center" vertical="center"/>
    </xf>
    <xf numFmtId="0" fontId="0" fillId="0" borderId="33" xfId="0" applyFill="1" applyBorder="1" applyAlignment="1">
      <alignment horizontal="center"/>
    </xf>
    <xf numFmtId="0" fontId="0" fillId="5" borderId="34" xfId="0" applyFill="1" applyBorder="1" applyAlignment="1">
      <alignment horizontal="center"/>
    </xf>
    <xf numFmtId="0" fontId="0" fillId="8" borderId="34" xfId="0" applyFill="1" applyBorder="1" applyAlignment="1">
      <alignment horizontal="center"/>
    </xf>
    <xf numFmtId="0" fontId="0" fillId="6" borderId="34" xfId="0" applyFill="1" applyBorder="1" applyAlignment="1">
      <alignment horizontal="center"/>
    </xf>
    <xf numFmtId="0" fontId="0" fillId="6" borderId="34" xfId="0" applyFill="1" applyBorder="1"/>
    <xf numFmtId="0" fontId="0" fillId="6" borderId="35" xfId="0" applyFill="1" applyBorder="1"/>
    <xf numFmtId="0" fontId="0" fillId="6" borderId="33" xfId="0" applyFill="1" applyBorder="1"/>
    <xf numFmtId="0" fontId="0" fillId="7" borderId="73" xfId="0" applyFill="1" applyBorder="1"/>
    <xf numFmtId="168" fontId="0" fillId="3" borderId="35" xfId="0" applyNumberFormat="1" applyFill="1" applyBorder="1" applyAlignment="1">
      <alignment vertical="center"/>
    </xf>
    <xf numFmtId="0" fontId="0" fillId="0" borderId="8" xfId="0" applyFill="1" applyBorder="1"/>
    <xf numFmtId="0" fontId="0" fillId="0" borderId="23" xfId="0" applyFill="1" applyBorder="1"/>
    <xf numFmtId="0" fontId="35" fillId="0" borderId="48" xfId="0" applyFont="1" applyFill="1" applyBorder="1" applyAlignment="1">
      <alignment horizontal="center"/>
    </xf>
    <xf numFmtId="0" fontId="35" fillId="0" borderId="4" xfId="0" applyFont="1" applyFill="1" applyBorder="1" applyAlignment="1">
      <alignment horizontal="center"/>
    </xf>
    <xf numFmtId="0" fontId="35" fillId="0" borderId="11" xfId="0" applyFont="1" applyFill="1" applyBorder="1" applyAlignment="1">
      <alignment horizontal="center"/>
    </xf>
    <xf numFmtId="0" fontId="35" fillId="0" borderId="47" xfId="0" applyFont="1" applyFill="1" applyBorder="1"/>
    <xf numFmtId="0" fontId="35" fillId="0" borderId="74" xfId="0" applyFont="1" applyBorder="1" applyAlignment="1"/>
    <xf numFmtId="0" fontId="35" fillId="0" borderId="75" xfId="0" applyFont="1" applyBorder="1" applyAlignment="1"/>
    <xf numFmtId="0" fontId="35" fillId="0" borderId="76" xfId="0" applyFont="1" applyBorder="1" applyAlignment="1"/>
    <xf numFmtId="0" fontId="0" fillId="0" borderId="77" xfId="0" applyBorder="1"/>
    <xf numFmtId="0" fontId="0" fillId="0" borderId="56" xfId="0" applyBorder="1" applyAlignment="1"/>
    <xf numFmtId="0" fontId="0" fillId="0" borderId="57" xfId="0" applyBorder="1" applyAlignment="1"/>
    <xf numFmtId="0" fontId="0" fillId="0" borderId="12" xfId="0" applyBorder="1" applyAlignment="1"/>
    <xf numFmtId="168" fontId="35" fillId="0" borderId="0" xfId="0" applyNumberFormat="1" applyFont="1" applyBorder="1" applyAlignment="1">
      <alignment vertical="center"/>
    </xf>
    <xf numFmtId="17" fontId="20" fillId="0" borderId="55" xfId="0" applyNumberFormat="1" applyFont="1" applyBorder="1" applyAlignment="1">
      <alignment horizontal="center" vertical="center"/>
    </xf>
    <xf numFmtId="168" fontId="0" fillId="0" borderId="57" xfId="0" applyNumberFormat="1" applyBorder="1" applyAlignment="1">
      <alignment horizontal="center" vertical="center"/>
    </xf>
    <xf numFmtId="168" fontId="0" fillId="0" borderId="12" xfId="0" applyNumberFormat="1" applyBorder="1" applyAlignment="1">
      <alignment horizontal="center" vertical="center"/>
    </xf>
    <xf numFmtId="167" fontId="0" fillId="0" borderId="57" xfId="0" applyNumberFormat="1" applyBorder="1" applyAlignment="1">
      <alignment horizontal="center" vertical="center"/>
    </xf>
    <xf numFmtId="167" fontId="0" fillId="0" borderId="58" xfId="0" applyNumberFormat="1" applyBorder="1" applyAlignment="1">
      <alignment horizontal="center" vertical="center"/>
    </xf>
    <xf numFmtId="0" fontId="0" fillId="0" borderId="78" xfId="0" applyBorder="1" applyAlignment="1">
      <alignment horizontal="center" vertical="center"/>
    </xf>
    <xf numFmtId="17" fontId="20" fillId="0" borderId="0" xfId="0" applyNumberFormat="1" applyFont="1" applyBorder="1" applyAlignment="1">
      <alignment horizontal="center" vertical="center"/>
    </xf>
    <xf numFmtId="167" fontId="0" fillId="0" borderId="0" xfId="0" applyNumberFormat="1" applyBorder="1" applyAlignment="1">
      <alignment horizontal="center"/>
    </xf>
    <xf numFmtId="0" fontId="0" fillId="2" borderId="79" xfId="0" applyFill="1" applyBorder="1" applyAlignment="1"/>
    <xf numFmtId="0" fontId="0" fillId="2" borderId="39" xfId="0" applyFill="1" applyBorder="1" applyAlignment="1"/>
    <xf numFmtId="0" fontId="0" fillId="2" borderId="80" xfId="0" applyFill="1" applyBorder="1" applyAlignment="1"/>
    <xf numFmtId="0" fontId="0" fillId="2" borderId="0" xfId="0" applyFill="1" applyBorder="1" applyAlignment="1"/>
    <xf numFmtId="0" fontId="0" fillId="2" borderId="35" xfId="0" applyFill="1" applyBorder="1" applyAlignment="1">
      <alignment horizontal="center"/>
    </xf>
    <xf numFmtId="0" fontId="0" fillId="2" borderId="33" xfId="0" applyFill="1" applyBorder="1" applyAlignment="1">
      <alignment horizontal="center"/>
    </xf>
    <xf numFmtId="169" fontId="0" fillId="0" borderId="0" xfId="0" applyNumberFormat="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6" borderId="36" xfId="0" applyFill="1" applyBorder="1" applyAlignment="1">
      <alignment horizontal="center"/>
    </xf>
    <xf numFmtId="0" fontId="0" fillId="6" borderId="46" xfId="0" applyFill="1" applyBorder="1" applyAlignment="1">
      <alignment horizontal="center"/>
    </xf>
    <xf numFmtId="0" fontId="0" fillId="7" borderId="51" xfId="0" applyFill="1" applyBorder="1"/>
    <xf numFmtId="168" fontId="0" fillId="0" borderId="37" xfId="0" applyNumberFormat="1" applyFill="1" applyBorder="1" applyAlignment="1"/>
    <xf numFmtId="168" fontId="0" fillId="0" borderId="11" xfId="0" applyNumberFormat="1" applyFill="1" applyBorder="1" applyAlignment="1"/>
    <xf numFmtId="168" fontId="0" fillId="0" borderId="31" xfId="0" applyNumberFormat="1" applyFill="1" applyBorder="1" applyAlignment="1"/>
    <xf numFmtId="168" fontId="35" fillId="0" borderId="61" xfId="0" applyNumberFormat="1" applyFont="1" applyBorder="1" applyAlignment="1">
      <alignment horizontal="center" textRotation="90"/>
    </xf>
    <xf numFmtId="168" fontId="35" fillId="0" borderId="23" xfId="0" applyNumberFormat="1" applyFont="1" applyBorder="1" applyAlignment="1">
      <alignment horizontal="center" textRotation="90"/>
    </xf>
    <xf numFmtId="0" fontId="35" fillId="0" borderId="47" xfId="0" applyFont="1" applyBorder="1"/>
    <xf numFmtId="0" fontId="35" fillId="0" borderId="8" xfId="0" applyFont="1" applyBorder="1"/>
    <xf numFmtId="168" fontId="35" fillId="0" borderId="8" xfId="0" applyNumberFormat="1" applyFont="1" applyFill="1" applyBorder="1" applyAlignment="1"/>
    <xf numFmtId="168" fontId="35" fillId="0" borderId="81" xfId="0" applyNumberFormat="1" applyFont="1" applyFill="1" applyBorder="1" applyAlignment="1"/>
    <xf numFmtId="0" fontId="0" fillId="0" borderId="46" xfId="0" applyBorder="1" applyAlignment="1"/>
    <xf numFmtId="0" fontId="0" fillId="0" borderId="45" xfId="0" applyBorder="1" applyAlignment="1"/>
    <xf numFmtId="0" fontId="0" fillId="0" borderId="33" xfId="0" applyFill="1" applyBorder="1" applyAlignment="1"/>
    <xf numFmtId="0" fontId="0" fillId="6" borderId="11" xfId="0" applyFill="1" applyBorder="1" applyAlignment="1"/>
    <xf numFmtId="0" fontId="0" fillId="7" borderId="73" xfId="0" applyFill="1" applyBorder="1" applyAlignment="1"/>
    <xf numFmtId="0" fontId="0" fillId="0" borderId="38" xfId="0" applyBorder="1" applyAlignment="1"/>
    <xf numFmtId="0" fontId="0" fillId="0" borderId="34" xfId="0" applyBorder="1" applyAlignment="1"/>
    <xf numFmtId="0" fontId="0" fillId="0" borderId="35" xfId="0" applyBorder="1" applyAlignment="1"/>
    <xf numFmtId="0" fontId="0" fillId="0" borderId="33" xfId="0" applyBorder="1" applyAlignment="1"/>
    <xf numFmtId="168" fontId="0" fillId="0" borderId="32" xfId="0" applyNumberFormat="1" applyFill="1" applyBorder="1" applyAlignment="1"/>
    <xf numFmtId="0" fontId="0" fillId="0" borderId="32" xfId="0" applyFill="1" applyBorder="1"/>
    <xf numFmtId="0" fontId="0" fillId="0" borderId="60" xfId="0" applyBorder="1"/>
    <xf numFmtId="0" fontId="0" fillId="0" borderId="73" xfId="0" applyBorder="1"/>
    <xf numFmtId="0" fontId="0" fillId="0" borderId="46" xfId="0" applyBorder="1"/>
    <xf numFmtId="0" fontId="0" fillId="0" borderId="45" xfId="0" applyBorder="1"/>
    <xf numFmtId="168" fontId="35" fillId="0" borderId="82" xfId="0" applyNumberFormat="1" applyFont="1" applyBorder="1" applyAlignment="1">
      <alignment horizontal="center" textRotation="90"/>
    </xf>
    <xf numFmtId="168" fontId="35" fillId="0" borderId="54" xfId="0" applyNumberFormat="1" applyFont="1" applyBorder="1" applyAlignment="1">
      <alignment horizontal="center" textRotation="90"/>
    </xf>
    <xf numFmtId="0" fontId="0" fillId="0" borderId="59" xfId="0" applyBorder="1"/>
    <xf numFmtId="0" fontId="0" fillId="0" borderId="77" xfId="0" applyBorder="1" applyAlignment="1"/>
    <xf numFmtId="0" fontId="0" fillId="0" borderId="58" xfId="0" applyBorder="1"/>
    <xf numFmtId="0" fontId="0" fillId="0" borderId="69" xfId="0" applyBorder="1"/>
    <xf numFmtId="0" fontId="0" fillId="0" borderId="55" xfId="0" applyBorder="1" applyAlignment="1"/>
    <xf numFmtId="0" fontId="20" fillId="2" borderId="18" xfId="0" applyFont="1" applyFill="1" applyBorder="1"/>
    <xf numFmtId="4" fontId="0" fillId="2" borderId="65" xfId="0" applyNumberFormat="1" applyFill="1" applyBorder="1" applyAlignment="1">
      <alignment horizontal="center"/>
    </xf>
    <xf numFmtId="0" fontId="0" fillId="2" borderId="71" xfId="0" applyFill="1" applyBorder="1" applyAlignment="1"/>
    <xf numFmtId="0" fontId="0" fillId="2" borderId="62" xfId="0" applyFill="1" applyBorder="1" applyAlignment="1">
      <alignment horizontal="center"/>
    </xf>
    <xf numFmtId="0" fontId="0" fillId="2" borderId="40" xfId="0" applyFill="1" applyBorder="1" applyAlignment="1">
      <alignment horizontal="center"/>
    </xf>
    <xf numFmtId="168" fontId="20" fillId="3" borderId="70" xfId="0" applyNumberFormat="1" applyFont="1" applyFill="1" applyBorder="1" applyAlignment="1">
      <alignment horizontal="center" vertical="center"/>
    </xf>
    <xf numFmtId="0" fontId="0" fillId="0" borderId="45" xfId="0" applyFill="1" applyBorder="1" applyAlignment="1"/>
    <xf numFmtId="0" fontId="0" fillId="9" borderId="0" xfId="0" applyFill="1" applyBorder="1"/>
    <xf numFmtId="0" fontId="0" fillId="7" borderId="53" xfId="0" applyFill="1" applyBorder="1"/>
    <xf numFmtId="0" fontId="0" fillId="0" borderId="35" xfId="0" applyBorder="1"/>
    <xf numFmtId="0" fontId="0" fillId="0" borderId="33" xfId="0" applyBorder="1"/>
    <xf numFmtId="0" fontId="35" fillId="0" borderId="61" xfId="0" applyFont="1" applyBorder="1"/>
    <xf numFmtId="0" fontId="35" fillId="0" borderId="65" xfId="0" applyFont="1" applyBorder="1"/>
    <xf numFmtId="0" fontId="35" fillId="0" borderId="39" xfId="0" applyFont="1" applyBorder="1"/>
    <xf numFmtId="0" fontId="35" fillId="0" borderId="60" xfId="0" applyFont="1" applyBorder="1"/>
    <xf numFmtId="0" fontId="35" fillId="0" borderId="34" xfId="0" applyFont="1" applyBorder="1"/>
    <xf numFmtId="0" fontId="35" fillId="0" borderId="73" xfId="0" applyFont="1" applyBorder="1"/>
    <xf numFmtId="168" fontId="35" fillId="0" borderId="61" xfId="0" applyNumberFormat="1" applyFont="1" applyFill="1" applyBorder="1" applyAlignment="1"/>
    <xf numFmtId="0" fontId="35" fillId="0" borderId="33" xfId="0" applyFont="1" applyFill="1" applyBorder="1" applyAlignment="1">
      <alignment horizontal="center"/>
    </xf>
    <xf numFmtId="0" fontId="35" fillId="6" borderId="11" xfId="0" applyFont="1" applyFill="1" applyBorder="1" applyAlignment="1">
      <alignment horizontal="center"/>
    </xf>
    <xf numFmtId="0" fontId="35" fillId="6" borderId="45" xfId="0" applyFont="1" applyFill="1" applyBorder="1" applyAlignment="1">
      <alignment horizontal="center"/>
    </xf>
    <xf numFmtId="0" fontId="35" fillId="6" borderId="36" xfId="0" applyFont="1" applyFill="1" applyBorder="1" applyAlignment="1">
      <alignment horizontal="center"/>
    </xf>
    <xf numFmtId="0" fontId="35" fillId="6" borderId="36" xfId="0" applyFont="1" applyFill="1" applyBorder="1"/>
    <xf numFmtId="0" fontId="35" fillId="6" borderId="47" xfId="0" applyFont="1" applyFill="1" applyBorder="1"/>
    <xf numFmtId="0" fontId="35" fillId="7" borderId="83" xfId="0" applyFont="1" applyFill="1" applyBorder="1"/>
    <xf numFmtId="0" fontId="35" fillId="0" borderId="84" xfId="0" applyFont="1" applyBorder="1"/>
    <xf numFmtId="0" fontId="35" fillId="0" borderId="77" xfId="0" applyFont="1" applyBorder="1"/>
    <xf numFmtId="0" fontId="35" fillId="0" borderId="85" xfId="0" applyFont="1" applyBorder="1"/>
    <xf numFmtId="0" fontId="35" fillId="0" borderId="86" xfId="0" applyFont="1" applyBorder="1"/>
    <xf numFmtId="168" fontId="35" fillId="3" borderId="85" xfId="0" applyNumberFormat="1" applyFont="1" applyFill="1" applyBorder="1" applyAlignment="1"/>
    <xf numFmtId="168" fontId="0" fillId="0" borderId="8" xfId="0" applyNumberFormat="1" applyFill="1" applyBorder="1" applyAlignment="1"/>
    <xf numFmtId="0" fontId="0" fillId="0" borderId="0" xfId="0" applyFill="1"/>
    <xf numFmtId="0" fontId="0" fillId="0" borderId="82" xfId="0" applyFill="1" applyBorder="1"/>
    <xf numFmtId="0" fontId="0" fillId="0" borderId="52" xfId="0" applyBorder="1"/>
    <xf numFmtId="0" fontId="0" fillId="0" borderId="72" xfId="0" applyBorder="1"/>
    <xf numFmtId="168" fontId="0" fillId="0" borderId="72" xfId="0" applyNumberFormat="1" applyFill="1" applyBorder="1" applyAlignment="1"/>
    <xf numFmtId="168" fontId="0" fillId="0" borderId="0" xfId="0" applyNumberFormat="1" applyFill="1" applyBorder="1"/>
    <xf numFmtId="0" fontId="0" fillId="0" borderId="0" xfId="0" applyFill="1" applyBorder="1"/>
    <xf numFmtId="168" fontId="0" fillId="0" borderId="0" xfId="0" applyNumberFormat="1" applyFill="1" applyBorder="1" applyAlignment="1">
      <alignment horizontal="center"/>
    </xf>
    <xf numFmtId="0" fontId="0" fillId="0" borderId="13" xfId="0" applyBorder="1"/>
    <xf numFmtId="0" fontId="35" fillId="0" borderId="13" xfId="0" applyFont="1" applyBorder="1"/>
    <xf numFmtId="0" fontId="0" fillId="0" borderId="84" xfId="0" applyBorder="1" applyAlignment="1"/>
    <xf numFmtId="0" fontId="35" fillId="0" borderId="77" xfId="0" applyFont="1" applyBorder="1" applyAlignment="1"/>
    <xf numFmtId="0" fontId="0" fillId="0" borderId="60" xfId="0" applyFill="1" applyBorder="1" applyAlignment="1">
      <alignment horizontal="center"/>
    </xf>
    <xf numFmtId="0" fontId="0" fillId="8" borderId="35" xfId="0" applyFill="1" applyBorder="1" applyAlignment="1">
      <alignment horizontal="center"/>
    </xf>
    <xf numFmtId="0" fontId="0" fillId="8" borderId="33" xfId="0" applyFill="1" applyBorder="1" applyAlignment="1">
      <alignment horizontal="center"/>
    </xf>
    <xf numFmtId="168" fontId="35" fillId="0" borderId="0" xfId="0" applyNumberFormat="1" applyFont="1"/>
    <xf numFmtId="168" fontId="0" fillId="0" borderId="0" xfId="0" applyNumberFormat="1" applyBorder="1" applyAlignment="1">
      <alignment textRotation="90"/>
    </xf>
    <xf numFmtId="168" fontId="35" fillId="0" borderId="0" xfId="0" applyNumberFormat="1" applyFont="1" applyBorder="1"/>
    <xf numFmtId="0" fontId="35" fillId="0" borderId="33" xfId="0" applyFont="1" applyFill="1" applyBorder="1" applyAlignment="1"/>
    <xf numFmtId="168" fontId="35" fillId="3" borderId="35" xfId="0" applyNumberFormat="1" applyFont="1" applyFill="1" applyBorder="1" applyAlignment="1"/>
    <xf numFmtId="0" fontId="35" fillId="0" borderId="85" xfId="0" applyFont="1" applyBorder="1" applyAlignment="1"/>
    <xf numFmtId="0" fontId="20" fillId="0" borderId="49" xfId="0" applyFont="1" applyBorder="1" applyAlignment="1">
      <alignment horizontal="center" vertical="center"/>
    </xf>
    <xf numFmtId="0" fontId="20" fillId="0" borderId="44" xfId="0" applyFont="1" applyBorder="1" applyAlignment="1">
      <alignment horizontal="center" vertical="center" wrapText="1"/>
    </xf>
    <xf numFmtId="4" fontId="0" fillId="2" borderId="87" xfId="0" applyNumberFormat="1" applyFill="1" applyBorder="1" applyAlignment="1">
      <alignment horizontal="center"/>
    </xf>
    <xf numFmtId="0" fontId="0" fillId="2" borderId="60" xfId="0" applyFill="1" applyBorder="1" applyAlignment="1"/>
    <xf numFmtId="168" fontId="20" fillId="3" borderId="50" xfId="0" applyNumberFormat="1" applyFont="1" applyFill="1" applyBorder="1" applyAlignment="1">
      <alignment horizontal="center" vertical="center"/>
    </xf>
    <xf numFmtId="0" fontId="0" fillId="0" borderId="48" xfId="0" applyFill="1" applyBorder="1" applyAlignment="1"/>
    <xf numFmtId="0" fontId="0" fillId="0" borderId="4" xfId="0" applyFill="1" applyBorder="1" applyAlignment="1">
      <alignment horizontal="center"/>
    </xf>
    <xf numFmtId="0" fontId="20" fillId="3" borderId="50" xfId="0" applyFont="1" applyFill="1" applyBorder="1" applyAlignment="1">
      <alignment horizontal="center" vertical="center"/>
    </xf>
    <xf numFmtId="0" fontId="0" fillId="0" borderId="61" xfId="0" applyFill="1" applyBorder="1" applyAlignment="1"/>
    <xf numFmtId="0" fontId="0" fillId="0" borderId="61" xfId="0" applyFill="1" applyBorder="1"/>
    <xf numFmtId="168" fontId="0" fillId="0" borderId="50" xfId="0" applyNumberFormat="1" applyFill="1" applyBorder="1" applyAlignment="1"/>
    <xf numFmtId="168" fontId="35" fillId="0" borderId="50" xfId="0" applyNumberFormat="1" applyFont="1" applyFill="1" applyBorder="1" applyAlignment="1">
      <alignment vertical="center"/>
    </xf>
    <xf numFmtId="168" fontId="35" fillId="0" borderId="69" xfId="0" applyNumberFormat="1" applyFont="1" applyFill="1" applyBorder="1" applyAlignment="1"/>
    <xf numFmtId="168" fontId="35" fillId="0" borderId="78" xfId="0" applyNumberFormat="1" applyFont="1" applyFill="1" applyBorder="1" applyAlignment="1">
      <alignment vertical="center"/>
    </xf>
    <xf numFmtId="0" fontId="0" fillId="0" borderId="0" xfId="0" applyFill="1" applyBorder="1" applyAlignment="1">
      <alignment horizontal="center"/>
    </xf>
    <xf numFmtId="0" fontId="0" fillId="0" borderId="0" xfId="0" applyFill="1" applyBorder="1" applyAlignment="1"/>
    <xf numFmtId="168" fontId="0" fillId="0" borderId="0" xfId="0" applyNumberFormat="1"/>
    <xf numFmtId="0" fontId="20" fillId="0" borderId="42" xfId="0" applyFont="1" applyBorder="1" applyAlignment="1">
      <alignment horizontal="center" vertical="center"/>
    </xf>
    <xf numFmtId="0" fontId="20" fillId="0" borderId="20" xfId="0" applyFont="1" applyBorder="1" applyAlignment="1">
      <alignment horizontal="center" vertical="center" wrapText="1"/>
    </xf>
    <xf numFmtId="0" fontId="20" fillId="0" borderId="88" xfId="0" applyFont="1" applyBorder="1" applyAlignment="1">
      <alignment horizontal="center" vertical="center"/>
    </xf>
    <xf numFmtId="0" fontId="20" fillId="2" borderId="48" xfId="0" applyFont="1" applyFill="1" applyBorder="1"/>
    <xf numFmtId="4" fontId="0" fillId="2" borderId="11" xfId="0" applyNumberFormat="1" applyFill="1" applyBorder="1" applyAlignment="1">
      <alignment horizontal="center"/>
    </xf>
    <xf numFmtId="0" fontId="0" fillId="2" borderId="79" xfId="0" applyFill="1" applyBorder="1" applyAlignment="1">
      <alignment horizontal="center"/>
    </xf>
    <xf numFmtId="0" fontId="0" fillId="2" borderId="71" xfId="0" applyFill="1" applyBorder="1" applyAlignment="1">
      <alignment horizontal="center"/>
    </xf>
    <xf numFmtId="0" fontId="0" fillId="2" borderId="80" xfId="0" applyFill="1" applyBorder="1" applyAlignment="1">
      <alignment horizontal="center"/>
    </xf>
    <xf numFmtId="168" fontId="0" fillId="0" borderId="78" xfId="0" applyNumberFormat="1" applyFill="1" applyBorder="1" applyAlignment="1"/>
    <xf numFmtId="4" fontId="37" fillId="0" borderId="45" xfId="0" applyNumberFormat="1" applyFont="1" applyBorder="1" applyAlignment="1">
      <alignment vertical="center"/>
    </xf>
    <xf numFmtId="4" fontId="37" fillId="0" borderId="11" xfId="0" applyNumberFormat="1" applyFont="1" applyBorder="1" applyAlignment="1">
      <alignment horizontal="center" vertical="center"/>
    </xf>
    <xf numFmtId="0" fontId="0" fillId="0" borderId="31" xfId="0" applyBorder="1"/>
    <xf numFmtId="0" fontId="35" fillId="0" borderId="37" xfId="0" applyFont="1" applyBorder="1"/>
    <xf numFmtId="168" fontId="40" fillId="8" borderId="31" xfId="0" applyNumberFormat="1" applyFont="1" applyFill="1" applyBorder="1" applyAlignment="1"/>
    <xf numFmtId="168" fontId="0" fillId="6" borderId="37" xfId="0" applyNumberFormat="1" applyFill="1" applyBorder="1" applyAlignment="1"/>
    <xf numFmtId="168" fontId="0" fillId="0" borderId="66" xfId="0" applyNumberFormat="1" applyFill="1" applyBorder="1" applyAlignment="1"/>
    <xf numFmtId="168" fontId="35" fillId="0" borderId="11" xfId="0" applyNumberFormat="1" applyFont="1" applyBorder="1" applyAlignment="1">
      <alignment horizontal="center" textRotation="90"/>
    </xf>
    <xf numFmtId="168" fontId="35" fillId="0" borderId="48" xfId="0" applyNumberFormat="1" applyFont="1" applyBorder="1" applyAlignment="1">
      <alignment horizontal="center" textRotation="90"/>
    </xf>
    <xf numFmtId="0" fontId="39" fillId="0" borderId="45" xfId="0" applyFont="1" applyBorder="1" applyAlignment="1">
      <alignment vertical="center"/>
    </xf>
    <xf numFmtId="2" fontId="39" fillId="0" borderId="11" xfId="0" applyNumberFormat="1" applyFont="1" applyBorder="1" applyAlignment="1">
      <alignment horizontal="center" vertical="center"/>
    </xf>
    <xf numFmtId="0" fontId="35" fillId="8" borderId="48" xfId="0" applyFont="1" applyFill="1" applyBorder="1" applyAlignment="1"/>
    <xf numFmtId="168" fontId="35" fillId="6" borderId="4" xfId="0" applyNumberFormat="1" applyFont="1" applyFill="1" applyBorder="1" applyAlignment="1">
      <alignment horizontal="center" textRotation="90"/>
    </xf>
    <xf numFmtId="168" fontId="35" fillId="0" borderId="68" xfId="0" applyNumberFormat="1" applyFont="1" applyFill="1" applyBorder="1" applyAlignment="1">
      <alignment vertical="center"/>
    </xf>
    <xf numFmtId="0" fontId="39" fillId="0" borderId="45" xfId="0" applyFont="1" applyBorder="1" applyAlignment="1">
      <alignment vertical="top"/>
    </xf>
    <xf numFmtId="0" fontId="0" fillId="6" borderId="4" xfId="0" applyFill="1" applyBorder="1" applyAlignment="1"/>
    <xf numFmtId="0" fontId="39" fillId="0" borderId="51" xfId="0" applyFont="1" applyBorder="1" applyAlignment="1">
      <alignment horizontal="left" vertical="top" wrapText="1"/>
    </xf>
    <xf numFmtId="0" fontId="35" fillId="8" borderId="4" xfId="0" applyFont="1" applyFill="1" applyBorder="1" applyAlignment="1"/>
    <xf numFmtId="0" fontId="39" fillId="0" borderId="48" xfId="0" applyFont="1" applyBorder="1" applyAlignment="1">
      <alignment horizontal="left" vertical="top" wrapText="1"/>
    </xf>
    <xf numFmtId="2" fontId="39" fillId="0" borderId="72" xfId="0" applyNumberFormat="1" applyFont="1" applyBorder="1" applyAlignment="1">
      <alignment horizontal="center" vertical="center"/>
    </xf>
    <xf numFmtId="0" fontId="35" fillId="0" borderId="57" xfId="0" applyFont="1" applyFill="1" applyBorder="1" applyAlignment="1"/>
    <xf numFmtId="0" fontId="35" fillId="0" borderId="13" xfId="0" applyFont="1" applyFill="1" applyBorder="1" applyAlignment="1"/>
    <xf numFmtId="0" fontId="35" fillId="0" borderId="12" xfId="0" applyFont="1" applyFill="1" applyBorder="1" applyAlignment="1"/>
    <xf numFmtId="168" fontId="35" fillId="5" borderId="57" xfId="0" applyNumberFormat="1" applyFont="1" applyFill="1" applyBorder="1" applyAlignment="1">
      <alignment horizontal="center" vertical="center" textRotation="90"/>
    </xf>
    <xf numFmtId="168" fontId="35" fillId="6" borderId="57" xfId="0" applyNumberFormat="1" applyFont="1" applyFill="1" applyBorder="1" applyAlignment="1">
      <alignment horizontal="center" vertical="center" textRotation="90"/>
    </xf>
    <xf numFmtId="0" fontId="35" fillId="0" borderId="58" xfId="0" applyFont="1" applyBorder="1"/>
    <xf numFmtId="0" fontId="35" fillId="0" borderId="57" xfId="0" applyFont="1" applyBorder="1"/>
    <xf numFmtId="168" fontId="35" fillId="0" borderId="78" xfId="0" applyNumberFormat="1" applyFont="1" applyFill="1" applyBorder="1" applyAlignment="1">
      <alignment horizontal="right" vertical="center"/>
    </xf>
    <xf numFmtId="0" fontId="0" fillId="0" borderId="86" xfId="0" applyBorder="1" applyAlignment="1"/>
    <xf numFmtId="168" fontId="35" fillId="0" borderId="89" xfId="0" applyNumberFormat="1" applyFont="1" applyFill="1" applyBorder="1" applyAlignment="1">
      <alignment vertical="center"/>
    </xf>
    <xf numFmtId="0" fontId="38" fillId="0" borderId="42" xfId="0" applyFont="1" applyBorder="1" applyAlignment="1">
      <alignment vertical="center"/>
    </xf>
    <xf numFmtId="168" fontId="35" fillId="0" borderId="90" xfId="0" applyNumberFormat="1" applyFont="1" applyBorder="1" applyAlignment="1">
      <alignment horizontal="center" vertical="center" textRotation="90"/>
    </xf>
    <xf numFmtId="167" fontId="20" fillId="0" borderId="20" xfId="0" applyNumberFormat="1" applyFont="1" applyBorder="1" applyAlignment="1">
      <alignment horizontal="center" vertical="center"/>
    </xf>
    <xf numFmtId="4" fontId="37" fillId="0" borderId="48" xfId="0" applyNumberFormat="1" applyFont="1" applyBorder="1" applyAlignment="1">
      <alignment vertical="center" wrapText="1"/>
    </xf>
    <xf numFmtId="168" fontId="35" fillId="0" borderId="4" xfId="0" applyNumberFormat="1" applyFont="1" applyBorder="1" applyAlignment="1">
      <alignment horizontal="center" vertical="center" textRotation="90"/>
    </xf>
    <xf numFmtId="168" fontId="20" fillId="0" borderId="11" xfId="0" applyNumberFormat="1" applyFont="1" applyBorder="1" applyAlignment="1">
      <alignment horizontal="center" vertical="center"/>
    </xf>
    <xf numFmtId="4" fontId="37" fillId="0" borderId="57" xfId="0" applyNumberFormat="1" applyFont="1" applyBorder="1" applyAlignment="1">
      <alignment horizontal="center" vertical="center" wrapText="1"/>
    </xf>
    <xf numFmtId="168" fontId="35" fillId="0" borderId="13" xfId="0" applyNumberFormat="1" applyFont="1" applyBorder="1" applyAlignment="1">
      <alignment horizontal="center" vertical="center" textRotation="90"/>
    </xf>
    <xf numFmtId="167" fontId="20" fillId="10" borderId="12" xfId="0" applyNumberFormat="1" applyFont="1" applyFill="1" applyBorder="1" applyAlignment="1">
      <alignment horizontal="center" vertical="center"/>
    </xf>
    <xf numFmtId="167" fontId="20" fillId="0" borderId="0" xfId="0" applyNumberFormat="1" applyFont="1" applyFill="1" applyBorder="1" applyAlignment="1">
      <alignment horizontal="center" vertical="center"/>
    </xf>
    <xf numFmtId="0" fontId="38" fillId="0" borderId="0" xfId="0" applyFont="1" applyBorder="1" applyAlignment="1">
      <alignment vertical="center"/>
    </xf>
    <xf numFmtId="4" fontId="37" fillId="0" borderId="0" xfId="0" applyNumberFormat="1" applyFont="1" applyBorder="1" applyAlignment="1">
      <alignment vertical="center" wrapText="1"/>
    </xf>
    <xf numFmtId="4" fontId="37" fillId="0" borderId="0" xfId="0" applyNumberFormat="1" applyFont="1" applyBorder="1" applyAlignment="1">
      <alignment vertical="center"/>
    </xf>
    <xf numFmtId="168" fontId="35" fillId="0" borderId="0" xfId="0" applyNumberFormat="1" applyFont="1" applyBorder="1" applyAlignment="1">
      <alignment horizontal="center" vertical="center" textRotation="90"/>
    </xf>
    <xf numFmtId="168" fontId="20" fillId="0" borderId="0" xfId="0" applyNumberFormat="1" applyFont="1" applyBorder="1" applyAlignment="1">
      <alignment horizontal="center" vertical="center"/>
    </xf>
    <xf numFmtId="168" fontId="35" fillId="0" borderId="90" xfId="0" applyNumberFormat="1" applyFont="1" applyBorder="1" applyAlignment="1">
      <alignment horizontal="center" textRotation="90"/>
    </xf>
    <xf numFmtId="168" fontId="41" fillId="0" borderId="60" xfId="0" applyNumberFormat="1" applyFont="1" applyBorder="1" applyAlignment="1">
      <alignment horizontal="center" vertical="center"/>
    </xf>
    <xf numFmtId="0" fontId="37" fillId="0" borderId="0" xfId="0" applyFont="1" applyBorder="1" applyAlignment="1">
      <alignment horizontal="center" vertical="center" wrapText="1"/>
    </xf>
    <xf numFmtId="0" fontId="0" fillId="8" borderId="4" xfId="0" applyFill="1" applyBorder="1" applyAlignment="1">
      <alignment horizontal="center"/>
    </xf>
    <xf numFmtId="168" fontId="0" fillId="0" borderId="37" xfId="0" applyNumberFormat="1" applyFill="1" applyBorder="1"/>
    <xf numFmtId="168" fontId="0" fillId="0" borderId="32" xfId="0" applyNumberFormat="1" applyFill="1" applyBorder="1"/>
    <xf numFmtId="168" fontId="35" fillId="0" borderId="11" xfId="0" applyNumberFormat="1" applyFont="1" applyBorder="1" applyAlignment="1"/>
    <xf numFmtId="0" fontId="13" fillId="9" borderId="91" xfId="2" applyFont="1" applyFill="1" applyBorder="1" applyAlignment="1">
      <alignment horizontal="center" vertical="center"/>
    </xf>
    <xf numFmtId="0" fontId="13" fillId="9" borderId="92" xfId="2" applyFont="1" applyFill="1" applyBorder="1" applyAlignment="1">
      <alignment horizontal="center" vertical="center"/>
    </xf>
    <xf numFmtId="0" fontId="36" fillId="0" borderId="4" xfId="0" applyFont="1" applyBorder="1" applyAlignment="1">
      <alignment horizontal="justify" vertical="top" wrapText="1"/>
    </xf>
    <xf numFmtId="9" fontId="36" fillId="0" borderId="4" xfId="0" applyNumberFormat="1" applyFont="1" applyFill="1" applyBorder="1" applyAlignment="1">
      <alignment horizontal="center" vertical="top" wrapText="1"/>
    </xf>
    <xf numFmtId="44" fontId="36" fillId="0" borderId="11" xfId="0" applyNumberFormat="1" applyFont="1" applyBorder="1" applyAlignment="1">
      <alignment horizontal="center" vertical="top" wrapText="1"/>
    </xf>
    <xf numFmtId="44" fontId="36" fillId="0" borderId="23" xfId="0" applyNumberFormat="1" applyFont="1" applyBorder="1" applyAlignment="1">
      <alignment horizontal="center" vertical="top" wrapText="1"/>
    </xf>
    <xf numFmtId="0" fontId="35" fillId="0" borderId="4" xfId="0" applyFont="1" applyBorder="1" applyAlignment="1">
      <alignment horizontal="justify" vertical="top" wrapText="1"/>
    </xf>
    <xf numFmtId="0" fontId="36" fillId="0" borderId="47" xfId="0" applyFont="1" applyBorder="1" applyAlignment="1">
      <alignment horizontal="justify" vertical="top" wrapText="1"/>
    </xf>
    <xf numFmtId="164" fontId="24" fillId="0" borderId="16" xfId="1" applyNumberFormat="1" applyFont="1" applyBorder="1" applyAlignment="1">
      <alignment horizontal="center" vertical="center" wrapText="1"/>
    </xf>
    <xf numFmtId="0" fontId="23" fillId="0" borderId="3" xfId="0" applyFont="1" applyBorder="1" applyAlignment="1">
      <alignment vertical="top" wrapText="1"/>
    </xf>
    <xf numFmtId="164" fontId="0" fillId="0" borderId="0" xfId="0" applyNumberFormat="1"/>
    <xf numFmtId="44" fontId="0" fillId="0" borderId="2" xfId="0" applyNumberFormat="1" applyBorder="1" applyAlignment="1">
      <alignment vertical="center"/>
    </xf>
    <xf numFmtId="44" fontId="0" fillId="0" borderId="5" xfId="0" applyNumberFormat="1" applyBorder="1" applyAlignment="1">
      <alignment vertical="center"/>
    </xf>
    <xf numFmtId="44" fontId="0" fillId="0" borderId="17" xfId="0" applyNumberFormat="1" applyBorder="1" applyAlignment="1">
      <alignment vertical="center"/>
    </xf>
    <xf numFmtId="0" fontId="23" fillId="0" borderId="93" xfId="0" applyFont="1" applyBorder="1" applyAlignment="1">
      <alignment horizontal="center" vertical="center" wrapText="1"/>
    </xf>
    <xf numFmtId="0" fontId="23" fillId="0" borderId="6" xfId="0" applyFont="1" applyBorder="1" applyAlignment="1">
      <alignment vertical="top" wrapText="1"/>
    </xf>
    <xf numFmtId="164" fontId="24" fillId="0" borderId="37" xfId="1" applyNumberFormat="1" applyFont="1" applyBorder="1" applyAlignment="1">
      <alignment horizontal="center" vertical="center" wrapText="1"/>
    </xf>
    <xf numFmtId="0" fontId="0" fillId="0" borderId="94" xfId="0" applyBorder="1"/>
    <xf numFmtId="0" fontId="23" fillId="0" borderId="95" xfId="0" applyFont="1" applyBorder="1" applyAlignment="1">
      <alignment vertical="top" wrapText="1"/>
    </xf>
    <xf numFmtId="0" fontId="14" fillId="0" borderId="0" xfId="3" applyFont="1"/>
    <xf numFmtId="0" fontId="13" fillId="0" borderId="0" xfId="3" applyFont="1"/>
    <xf numFmtId="0" fontId="13" fillId="9" borderId="4" xfId="3" applyFont="1" applyFill="1" applyBorder="1" applyAlignment="1">
      <alignment horizontal="center" vertical="center" wrapText="1"/>
    </xf>
    <xf numFmtId="0" fontId="0" fillId="0" borderId="0" xfId="0" applyFont="1"/>
    <xf numFmtId="4" fontId="0" fillId="0" borderId="0" xfId="0" applyNumberFormat="1" applyFont="1"/>
    <xf numFmtId="0" fontId="0" fillId="0" borderId="0" xfId="0" applyAlignment="1">
      <alignment wrapText="1"/>
    </xf>
    <xf numFmtId="0" fontId="14" fillId="0" borderId="9" xfId="2" applyFont="1" applyBorder="1" applyAlignment="1">
      <alignment vertical="center"/>
    </xf>
    <xf numFmtId="4" fontId="14" fillId="0" borderId="10" xfId="2" applyNumberFormat="1" applyFont="1" applyBorder="1" applyAlignment="1">
      <alignment horizontal="center" vertical="center"/>
    </xf>
    <xf numFmtId="10" fontId="14" fillId="0" borderId="96" xfId="2" applyNumberFormat="1" applyFont="1" applyBorder="1" applyAlignment="1">
      <alignment horizontal="center" vertical="center"/>
    </xf>
    <xf numFmtId="0" fontId="53" fillId="0" borderId="0" xfId="0" applyFont="1"/>
    <xf numFmtId="0" fontId="0" fillId="0" borderId="0" xfId="0"/>
    <xf numFmtId="0" fontId="14" fillId="0" borderId="0" xfId="2" applyFont="1" applyFill="1" applyAlignment="1">
      <alignment vertical="top"/>
    </xf>
    <xf numFmtId="0" fontId="0" fillId="0" borderId="0" xfId="0"/>
    <xf numFmtId="0" fontId="38" fillId="0" borderId="4" xfId="0" applyFont="1" applyBorder="1" applyAlignment="1">
      <alignment horizontal="left" vertical="top" wrapText="1"/>
    </xf>
    <xf numFmtId="0" fontId="54" fillId="0" borderId="37" xfId="0" applyFont="1" applyBorder="1" applyAlignment="1">
      <alignment horizontal="justify" vertical="top" wrapText="1"/>
    </xf>
    <xf numFmtId="0" fontId="54" fillId="0" borderId="37" xfId="0" applyFont="1" applyBorder="1" applyAlignment="1">
      <alignment horizontal="center" vertical="top" wrapText="1"/>
    </xf>
    <xf numFmtId="0" fontId="54" fillId="0" borderId="4" xfId="0" applyFont="1" applyBorder="1" applyAlignment="1">
      <alignment horizontal="justify" vertical="top" wrapText="1"/>
    </xf>
    <xf numFmtId="0" fontId="35" fillId="0" borderId="4" xfId="0" applyFont="1" applyBorder="1" applyAlignment="1">
      <alignment horizontal="center" vertical="top" wrapText="1"/>
    </xf>
    <xf numFmtId="0" fontId="54" fillId="0" borderId="37" xfId="0" applyFont="1" applyBorder="1" applyAlignment="1">
      <alignment horizontal="justify" vertical="top" wrapText="1"/>
    </xf>
    <xf numFmtId="0" fontId="54" fillId="0" borderId="0" xfId="0" applyFont="1"/>
    <xf numFmtId="0" fontId="54" fillId="0" borderId="37" xfId="0" applyFont="1" applyBorder="1" applyAlignment="1">
      <alignment horizontal="justify" vertical="top" wrapText="1"/>
    </xf>
    <xf numFmtId="170" fontId="35" fillId="0" borderId="4" xfId="0" applyNumberFormat="1" applyFont="1" applyBorder="1" applyAlignment="1">
      <alignment horizontal="center" vertical="top" wrapText="1"/>
    </xf>
    <xf numFmtId="170" fontId="35" fillId="0" borderId="4" xfId="0" applyNumberFormat="1" applyFont="1" applyBorder="1" applyAlignment="1">
      <alignment horizontal="left" vertical="top" wrapText="1"/>
    </xf>
    <xf numFmtId="0" fontId="35" fillId="0" borderId="4" xfId="0" applyFont="1" applyBorder="1" applyAlignment="1">
      <alignment horizontal="left" vertical="top" wrapText="1"/>
    </xf>
    <xf numFmtId="0" fontId="54" fillId="0" borderId="37" xfId="0" applyFont="1" applyBorder="1" applyAlignment="1">
      <alignment horizontal="justify" vertical="top" wrapText="1"/>
    </xf>
    <xf numFmtId="0" fontId="35" fillId="0" borderId="4" xfId="0" applyFont="1" applyBorder="1" applyAlignment="1">
      <alignment horizontal="justify" vertical="top" wrapText="1"/>
    </xf>
    <xf numFmtId="0" fontId="54" fillId="0" borderId="4" xfId="0" applyFont="1" applyBorder="1" applyAlignment="1">
      <alignment horizontal="justify" vertical="top" wrapText="1"/>
    </xf>
    <xf numFmtId="0" fontId="55" fillId="0" borderId="37" xfId="0" applyFont="1" applyBorder="1" applyAlignment="1">
      <alignment horizontal="justify" vertical="top" wrapText="1"/>
    </xf>
    <xf numFmtId="0" fontId="20" fillId="0" borderId="0" xfId="0" applyFont="1" applyBorder="1" applyAlignment="1">
      <alignment horizontal="center" vertical="center" wrapText="1"/>
    </xf>
    <xf numFmtId="0" fontId="39" fillId="0" borderId="45" xfId="0" applyFont="1" applyBorder="1" applyAlignment="1">
      <alignment horizontal="center" vertical="center"/>
    </xf>
    <xf numFmtId="0" fontId="39" fillId="0" borderId="46" xfId="0" applyFont="1" applyBorder="1" applyAlignment="1">
      <alignment horizontal="center" vertical="center"/>
    </xf>
    <xf numFmtId="4" fontId="37" fillId="0" borderId="55" xfId="0" applyNumberFormat="1" applyFont="1" applyBorder="1" applyAlignment="1">
      <alignment horizontal="right" vertical="center"/>
    </xf>
    <xf numFmtId="4" fontId="37" fillId="0" borderId="56" xfId="0" applyNumberFormat="1" applyFont="1" applyBorder="1" applyAlignment="1">
      <alignment horizontal="right" vertical="center"/>
    </xf>
    <xf numFmtId="0" fontId="45" fillId="0" borderId="77" xfId="0" applyFont="1" applyBorder="1" applyAlignment="1">
      <alignment horizontal="center" vertical="center"/>
    </xf>
    <xf numFmtId="0" fontId="45" fillId="0" borderId="85" xfId="0" applyFont="1" applyBorder="1" applyAlignment="1">
      <alignment horizontal="center" vertical="center"/>
    </xf>
    <xf numFmtId="0" fontId="37" fillId="0" borderId="80"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86" xfId="0" applyFont="1" applyBorder="1" applyAlignment="1">
      <alignment horizontal="center" vertical="center" wrapText="1"/>
    </xf>
    <xf numFmtId="0" fontId="20" fillId="3" borderId="21" xfId="0" applyFont="1" applyFill="1" applyBorder="1" applyAlignment="1">
      <alignment horizontal="center"/>
    </xf>
    <xf numFmtId="0" fontId="20" fillId="3" borderId="97" xfId="0" applyFont="1" applyFill="1" applyBorder="1" applyAlignment="1">
      <alignment horizontal="center"/>
    </xf>
    <xf numFmtId="0" fontId="20" fillId="3" borderId="28" xfId="0" applyFont="1" applyFill="1" applyBorder="1" applyAlignment="1">
      <alignment horizontal="center"/>
    </xf>
    <xf numFmtId="0" fontId="20" fillId="3" borderId="42" xfId="0" applyFont="1" applyFill="1" applyBorder="1" applyAlignment="1">
      <alignment horizontal="center"/>
    </xf>
    <xf numFmtId="0" fontId="20" fillId="3" borderId="20" xfId="0" applyFont="1" applyFill="1" applyBorder="1" applyAlignment="1">
      <alignment horizontal="center"/>
    </xf>
    <xf numFmtId="4" fontId="37" fillId="0" borderId="31" xfId="0" applyNumberFormat="1" applyFont="1" applyBorder="1" applyAlignment="1">
      <alignment horizontal="right" vertical="center"/>
    </xf>
    <xf numFmtId="4" fontId="37" fillId="0" borderId="32" xfId="0" applyNumberFormat="1" applyFont="1" applyBorder="1" applyAlignment="1">
      <alignment horizontal="right" vertical="center"/>
    </xf>
    <xf numFmtId="0" fontId="44" fillId="0" borderId="55" xfId="0" applyFont="1" applyBorder="1" applyAlignment="1">
      <alignment horizontal="center"/>
    </xf>
    <xf numFmtId="0" fontId="44" fillId="0" borderId="59" xfId="0" applyFont="1" applyBorder="1" applyAlignment="1">
      <alignment horizontal="center"/>
    </xf>
    <xf numFmtId="0" fontId="44" fillId="0" borderId="56" xfId="0" applyFont="1" applyBorder="1" applyAlignment="1">
      <alignment horizontal="center"/>
    </xf>
    <xf numFmtId="0" fontId="37" fillId="4" borderId="45" xfId="0" applyFont="1" applyFill="1" applyBorder="1" applyAlignment="1">
      <alignment horizontal="center"/>
    </xf>
    <xf numFmtId="0" fontId="37" fillId="4" borderId="36" xfId="0" applyFont="1" applyFill="1" applyBorder="1" applyAlignment="1">
      <alignment horizontal="center"/>
    </xf>
    <xf numFmtId="4" fontId="37" fillId="0" borderId="38" xfId="0" applyNumberFormat="1" applyFont="1" applyBorder="1" applyAlignment="1">
      <alignment horizontal="right" vertical="center"/>
    </xf>
    <xf numFmtId="0" fontId="39" fillId="0" borderId="51" xfId="0" applyFont="1" applyBorder="1" applyAlignment="1">
      <alignment horizontal="right" vertical="center"/>
    </xf>
    <xf numFmtId="0" fontId="39" fillId="0" borderId="67" xfId="0" applyFont="1" applyBorder="1" applyAlignment="1">
      <alignment horizontal="right" vertical="center"/>
    </xf>
    <xf numFmtId="4" fontId="37" fillId="0" borderId="59" xfId="0" applyNumberFormat="1" applyFont="1" applyBorder="1" applyAlignment="1">
      <alignment horizontal="right" vertical="center"/>
    </xf>
    <xf numFmtId="4" fontId="37" fillId="0" borderId="45" xfId="0" applyNumberFormat="1" applyFont="1" applyBorder="1" applyAlignment="1">
      <alignment horizontal="right" vertical="center"/>
    </xf>
    <xf numFmtId="4" fontId="37" fillId="0" borderId="36" xfId="0" applyNumberFormat="1" applyFont="1" applyBorder="1" applyAlignment="1">
      <alignment horizontal="right" vertical="center"/>
    </xf>
    <xf numFmtId="0" fontId="39" fillId="0" borderId="45" xfId="0" applyFont="1" applyBorder="1" applyAlignment="1">
      <alignment horizontal="right" vertical="center"/>
    </xf>
    <xf numFmtId="0" fontId="39" fillId="0" borderId="36" xfId="0" applyFont="1" applyBorder="1" applyAlignment="1">
      <alignment horizontal="right" vertical="center"/>
    </xf>
    <xf numFmtId="0" fontId="20" fillId="3" borderId="31" xfId="0" applyFont="1" applyFill="1" applyBorder="1" applyAlignment="1">
      <alignment horizontal="center"/>
    </xf>
    <xf numFmtId="0" fontId="20" fillId="3" borderId="32" xfId="0" applyFont="1" applyFill="1" applyBorder="1" applyAlignment="1">
      <alignment horizontal="center"/>
    </xf>
    <xf numFmtId="0" fontId="37" fillId="4" borderId="46" xfId="0" applyFont="1" applyFill="1" applyBorder="1" applyAlignment="1">
      <alignment horizontal="center"/>
    </xf>
    <xf numFmtId="4" fontId="37" fillId="0" borderId="46" xfId="0" applyNumberFormat="1" applyFont="1" applyBorder="1" applyAlignment="1">
      <alignment horizontal="right" vertical="center"/>
    </xf>
    <xf numFmtId="0" fontId="39" fillId="0" borderId="46" xfId="0" applyFont="1" applyBorder="1" applyAlignment="1">
      <alignment horizontal="right" vertical="center"/>
    </xf>
    <xf numFmtId="0" fontId="37" fillId="4" borderId="40" xfId="0" applyFont="1" applyFill="1" applyBorder="1" applyAlignment="1">
      <alignment horizontal="center"/>
    </xf>
    <xf numFmtId="0" fontId="37" fillId="4" borderId="63" xfId="0" applyFont="1" applyFill="1" applyBorder="1" applyAlignment="1">
      <alignment horizontal="center"/>
    </xf>
    <xf numFmtId="0" fontId="20" fillId="3" borderId="86" xfId="0" applyFont="1" applyFill="1" applyBorder="1" applyAlignment="1">
      <alignment horizontal="center"/>
    </xf>
    <xf numFmtId="0" fontId="20" fillId="3" borderId="77" xfId="0" applyFont="1" applyFill="1" applyBorder="1" applyAlignment="1">
      <alignment horizontal="center"/>
    </xf>
    <xf numFmtId="0" fontId="20" fillId="3" borderId="85" xfId="0" applyFont="1" applyFill="1" applyBorder="1" applyAlignment="1">
      <alignment horizontal="center"/>
    </xf>
    <xf numFmtId="0" fontId="20" fillId="3" borderId="18" xfId="0" applyFont="1" applyFill="1" applyBorder="1" applyAlignment="1">
      <alignment horizontal="center"/>
    </xf>
    <xf numFmtId="0" fontId="20" fillId="3" borderId="41" xfId="0" applyFont="1" applyFill="1" applyBorder="1" applyAlignment="1">
      <alignment horizontal="center"/>
    </xf>
    <xf numFmtId="0" fontId="20" fillId="3" borderId="19" xfId="0" applyFont="1" applyFill="1" applyBorder="1" applyAlignment="1">
      <alignment horizontal="center"/>
    </xf>
    <xf numFmtId="0" fontId="20" fillId="3" borderId="87" xfId="0" applyFont="1" applyFill="1" applyBorder="1" applyAlignment="1">
      <alignment horizontal="center"/>
    </xf>
    <xf numFmtId="0" fontId="20" fillId="3" borderId="80" xfId="0" applyFont="1" applyFill="1" applyBorder="1" applyAlignment="1">
      <alignment horizontal="center"/>
    </xf>
    <xf numFmtId="0" fontId="20" fillId="3" borderId="79" xfId="0" applyFont="1" applyFill="1" applyBorder="1" applyAlignment="1">
      <alignment horizontal="center"/>
    </xf>
    <xf numFmtId="0" fontId="43" fillId="0" borderId="80" xfId="0" applyFont="1" applyBorder="1" applyAlignment="1">
      <alignment horizontal="center" vertical="center"/>
    </xf>
    <xf numFmtId="0" fontId="43" fillId="0" borderId="86" xfId="0" applyFont="1" applyBorder="1" applyAlignment="1">
      <alignment horizontal="center" vertical="center"/>
    </xf>
    <xf numFmtId="0" fontId="43" fillId="0" borderId="80" xfId="0" applyFont="1" applyBorder="1" applyAlignment="1">
      <alignment horizontal="center" vertical="center" textRotation="90" wrapText="1"/>
    </xf>
    <xf numFmtId="0" fontId="43" fillId="0" borderId="60" xfId="0" applyFont="1" applyBorder="1" applyAlignment="1">
      <alignment horizontal="center" vertical="center" textRotation="90" wrapText="1"/>
    </xf>
    <xf numFmtId="0" fontId="43" fillId="0" borderId="86" xfId="0" applyFont="1" applyBorder="1" applyAlignment="1">
      <alignment horizontal="center" vertical="center" textRotation="90" wrapText="1"/>
    </xf>
    <xf numFmtId="4" fontId="37" fillId="0" borderId="45" xfId="0" applyNumberFormat="1" applyFont="1" applyBorder="1" applyAlignment="1">
      <alignment horizontal="center" vertical="center"/>
    </xf>
    <xf numFmtId="4" fontId="37" fillId="0" borderId="36" xfId="0" applyNumberFormat="1" applyFont="1" applyBorder="1" applyAlignment="1">
      <alignment horizontal="center" vertical="center"/>
    </xf>
    <xf numFmtId="0" fontId="37" fillId="4" borderId="33" xfId="0" applyFont="1" applyFill="1" applyBorder="1" applyAlignment="1">
      <alignment horizontal="center"/>
    </xf>
    <xf numFmtId="0" fontId="37" fillId="4" borderId="34" xfId="0" applyFont="1" applyFill="1" applyBorder="1" applyAlignment="1">
      <alignment horizontal="center"/>
    </xf>
    <xf numFmtId="0" fontId="20" fillId="3" borderId="24" xfId="0" applyFont="1" applyFill="1" applyBorder="1" applyAlignment="1">
      <alignment horizontal="center"/>
    </xf>
    <xf numFmtId="0" fontId="20" fillId="3" borderId="25" xfId="0" applyFont="1" applyFill="1" applyBorder="1" applyAlignment="1">
      <alignment horizontal="center"/>
    </xf>
    <xf numFmtId="0" fontId="20" fillId="0" borderId="21" xfId="0" applyFont="1" applyBorder="1" applyAlignment="1">
      <alignment horizontal="center"/>
    </xf>
    <xf numFmtId="0" fontId="20" fillId="0" borderId="28" xfId="0" applyFont="1" applyBorder="1" applyAlignment="1">
      <alignment horizontal="center"/>
    </xf>
    <xf numFmtId="0" fontId="23" fillId="0" borderId="0" xfId="0" applyFont="1" applyAlignment="1">
      <alignment horizontal="center"/>
    </xf>
    <xf numFmtId="0" fontId="46" fillId="0" borderId="98" xfId="0" applyFont="1" applyBorder="1" applyAlignment="1">
      <alignment horizontal="center" vertical="center" wrapText="1"/>
    </xf>
    <xf numFmtId="0" fontId="46" fillId="0" borderId="3" xfId="0" applyFont="1" applyBorder="1" applyAlignment="1">
      <alignment horizontal="center" vertical="center" wrapText="1"/>
    </xf>
    <xf numFmtId="0" fontId="24" fillId="0" borderId="99"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4"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32" fillId="0" borderId="0" xfId="0" applyFont="1" applyAlignment="1">
      <alignment horizontal="center"/>
    </xf>
    <xf numFmtId="0" fontId="32" fillId="0" borderId="0" xfId="0" applyFont="1" applyAlignment="1">
      <alignment horizontal="left"/>
    </xf>
    <xf numFmtId="0" fontId="32" fillId="0" borderId="42"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9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32" fillId="0" borderId="19" xfId="0" applyFont="1" applyFill="1" applyBorder="1" applyAlignment="1">
      <alignment horizontal="center" vertical="center" wrapText="1"/>
    </xf>
    <xf numFmtId="0" fontId="0" fillId="0" borderId="75" xfId="0" applyFont="1" applyBorder="1" applyAlignment="1">
      <alignment horizontal="center" vertical="center" wrapText="1"/>
    </xf>
    <xf numFmtId="0" fontId="32" fillId="0" borderId="20" xfId="0" applyFont="1" applyFill="1" applyBorder="1" applyAlignment="1">
      <alignment horizontal="center" vertical="center" wrapText="1"/>
    </xf>
    <xf numFmtId="0" fontId="34" fillId="0" borderId="4" xfId="0" applyFont="1" applyFill="1" applyBorder="1" applyAlignment="1">
      <alignment horizontal="justify" vertical="top" wrapText="1"/>
    </xf>
    <xf numFmtId="0" fontId="34" fillId="0" borderId="13" xfId="0" applyFont="1" applyFill="1" applyBorder="1" applyAlignment="1">
      <alignment horizontal="justify" vertical="top" wrapText="1"/>
    </xf>
    <xf numFmtId="0" fontId="31" fillId="0" borderId="0" xfId="0" applyFont="1" applyAlignment="1">
      <alignment horizontal="justify" vertical="top" wrapText="1"/>
    </xf>
    <xf numFmtId="0" fontId="0" fillId="0" borderId="0" xfId="0" applyFont="1" applyAlignment="1">
      <alignment wrapText="1"/>
    </xf>
    <xf numFmtId="0" fontId="47" fillId="9" borderId="21" xfId="0" applyFont="1" applyFill="1" applyBorder="1" applyAlignment="1">
      <alignment horizontal="center" vertical="top" wrapText="1"/>
    </xf>
    <xf numFmtId="0" fontId="32" fillId="9" borderId="97" xfId="0" applyFont="1" applyFill="1" applyBorder="1" applyAlignment="1">
      <alignment horizontal="center" vertical="top" wrapText="1"/>
    </xf>
    <xf numFmtId="0" fontId="32" fillId="9" borderId="28" xfId="0" applyFont="1" applyFill="1" applyBorder="1" applyAlignment="1">
      <alignment horizontal="center" vertical="top" wrapText="1"/>
    </xf>
    <xf numFmtId="0" fontId="32" fillId="0" borderId="21" xfId="0" applyFont="1" applyBorder="1"/>
    <xf numFmtId="0" fontId="32" fillId="0" borderId="97" xfId="0" applyFont="1" applyBorder="1"/>
    <xf numFmtId="0" fontId="34" fillId="0" borderId="0" xfId="0" applyFont="1" applyFill="1" applyAlignment="1"/>
    <xf numFmtId="3" fontId="34" fillId="0" borderId="48" xfId="0" applyNumberFormat="1" applyFont="1" applyFill="1" applyBorder="1" applyAlignment="1">
      <alignment horizontal="justify" vertical="top" wrapText="1"/>
    </xf>
    <xf numFmtId="0" fontId="0" fillId="0" borderId="57" xfId="0" applyFont="1" applyBorder="1" applyAlignment="1">
      <alignment horizontal="justify" vertical="top" wrapText="1"/>
    </xf>
    <xf numFmtId="0" fontId="2" fillId="0" borderId="0" xfId="0" applyFont="1" applyAlignment="1">
      <alignment horizontal="center"/>
    </xf>
    <xf numFmtId="0" fontId="4" fillId="0" borderId="0" xfId="0" applyFont="1" applyAlignment="1">
      <alignment horizontal="left"/>
    </xf>
    <xf numFmtId="0" fontId="4" fillId="0" borderId="42"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4" fillId="0" borderId="20" xfId="0" applyFont="1" applyFill="1" applyBorder="1" applyAlignment="1">
      <alignment horizontal="center" vertical="center" wrapText="1"/>
    </xf>
    <xf numFmtId="0" fontId="42" fillId="0" borderId="4" xfId="0" applyFont="1" applyBorder="1" applyAlignment="1">
      <alignment horizontal="justify" vertical="top" wrapText="1"/>
    </xf>
    <xf numFmtId="0" fontId="31" fillId="0" borderId="0" xfId="0" applyFont="1" applyAlignment="1">
      <alignment horizontal="justify" vertical="top"/>
    </xf>
    <xf numFmtId="0" fontId="0" fillId="0" borderId="0" xfId="0" applyAlignment="1"/>
    <xf numFmtId="0" fontId="0" fillId="0" borderId="0" xfId="0" applyAlignment="1">
      <alignment wrapText="1"/>
    </xf>
    <xf numFmtId="0" fontId="42" fillId="0" borderId="48" xfId="0" applyFont="1" applyFill="1" applyBorder="1" applyAlignment="1">
      <alignment horizontal="justify" vertical="top" wrapText="1"/>
    </xf>
    <xf numFmtId="0" fontId="30" fillId="0" borderId="4" xfId="0" applyFont="1" applyBorder="1" applyAlignment="1">
      <alignment horizontal="justify" vertical="top" wrapText="1"/>
    </xf>
    <xf numFmtId="0" fontId="33" fillId="0" borderId="57" xfId="0" applyFont="1" applyBorder="1"/>
    <xf numFmtId="0" fontId="33" fillId="0" borderId="13" xfId="0" applyFont="1" applyBorder="1"/>
    <xf numFmtId="0" fontId="42" fillId="0" borderId="4" xfId="0" applyFont="1" applyFill="1" applyBorder="1" applyAlignment="1">
      <alignment horizontal="justify" vertical="top" wrapText="1"/>
    </xf>
    <xf numFmtId="0" fontId="8" fillId="9" borderId="48" xfId="0" applyFont="1" applyFill="1" applyBorder="1" applyAlignment="1">
      <alignment horizontal="center" vertical="top" wrapText="1"/>
    </xf>
    <xf numFmtId="0" fontId="4" fillId="9" borderId="4" xfId="0" applyFont="1" applyFill="1" applyBorder="1" applyAlignment="1">
      <alignment horizontal="center" vertical="top" wrapText="1"/>
    </xf>
    <xf numFmtId="0" fontId="4" fillId="9" borderId="11" xfId="0" applyFont="1" applyFill="1" applyBorder="1" applyAlignment="1">
      <alignment horizontal="center" vertical="top" wrapText="1"/>
    </xf>
    <xf numFmtId="44" fontId="36" fillId="0" borderId="11" xfId="0" applyNumberFormat="1" applyFont="1" applyBorder="1" applyAlignment="1">
      <alignment horizontal="justify" vertical="top" wrapText="1"/>
    </xf>
    <xf numFmtId="0" fontId="33" fillId="0" borderId="48" xfId="0" applyFont="1" applyBorder="1"/>
    <xf numFmtId="0" fontId="33" fillId="0" borderId="4" xfId="0" applyFont="1" applyBorder="1"/>
    <xf numFmtId="44" fontId="42" fillId="0" borderId="4" xfId="0" applyNumberFormat="1" applyFont="1" applyBorder="1" applyAlignment="1">
      <alignment horizontal="justify" vertical="top" wrapText="1"/>
    </xf>
    <xf numFmtId="0" fontId="30" fillId="0" borderId="48" xfId="0" applyFont="1" applyBorder="1" applyAlignment="1">
      <alignment horizontal="justify" vertical="top" wrapText="1"/>
    </xf>
    <xf numFmtId="0" fontId="36" fillId="0" borderId="8" xfId="0" applyFont="1" applyBorder="1" applyAlignment="1">
      <alignment horizontal="justify" vertical="top" wrapText="1"/>
    </xf>
    <xf numFmtId="0" fontId="35" fillId="0" borderId="61" xfId="0" applyFont="1" applyBorder="1" applyAlignment="1">
      <alignment horizontal="justify" vertical="top" wrapText="1"/>
    </xf>
    <xf numFmtId="0" fontId="36" fillId="0" borderId="52" xfId="0" applyFont="1" applyBorder="1" applyAlignment="1">
      <alignment horizontal="justify" vertical="top" wrapText="1"/>
    </xf>
    <xf numFmtId="0" fontId="35" fillId="0" borderId="65" xfId="0" applyFont="1" applyBorder="1" applyAlignment="1">
      <alignment horizontal="justify" vertical="top" wrapText="1"/>
    </xf>
    <xf numFmtId="0" fontId="37" fillId="0" borderId="0" xfId="0" applyFont="1" applyAlignment="1">
      <alignment horizontal="justify" vertical="top"/>
    </xf>
    <xf numFmtId="0" fontId="49" fillId="11" borderId="48" xfId="0" applyFont="1" applyFill="1" applyBorder="1" applyAlignment="1">
      <alignment horizontal="center" vertical="top" wrapText="1"/>
    </xf>
    <xf numFmtId="0" fontId="33" fillId="11" borderId="4" xfId="0" applyFont="1" applyFill="1" applyBorder="1" applyAlignment="1">
      <alignment horizontal="center" vertical="top" wrapText="1"/>
    </xf>
    <xf numFmtId="0" fontId="33" fillId="11" borderId="8" xfId="0" applyFont="1" applyFill="1" applyBorder="1" applyAlignment="1">
      <alignment horizontal="center" vertical="top" wrapText="1"/>
    </xf>
    <xf numFmtId="0" fontId="33" fillId="11" borderId="11" xfId="0" applyFont="1" applyFill="1" applyBorder="1" applyAlignment="1">
      <alignment horizontal="center" vertical="top" wrapText="1"/>
    </xf>
    <xf numFmtId="0" fontId="27" fillId="0" borderId="57" xfId="0" applyFont="1" applyBorder="1"/>
    <xf numFmtId="0" fontId="27" fillId="0" borderId="13" xfId="0" applyFont="1" applyBorder="1"/>
    <xf numFmtId="0" fontId="27" fillId="0" borderId="75" xfId="0" applyFont="1" applyBorder="1"/>
    <xf numFmtId="0" fontId="36" fillId="0" borderId="54" xfId="0" applyFont="1" applyBorder="1" applyAlignment="1">
      <alignment horizontal="justify" vertical="top" wrapText="1"/>
    </xf>
    <xf numFmtId="0" fontId="35" fillId="0" borderId="81" xfId="0" applyFont="1" applyBorder="1" applyAlignment="1">
      <alignment horizontal="justify" vertical="top" wrapText="1"/>
    </xf>
    <xf numFmtId="0" fontId="48" fillId="0" borderId="0" xfId="0" applyFont="1" applyAlignment="1">
      <alignment horizontal="center"/>
    </xf>
    <xf numFmtId="0" fontId="33" fillId="0" borderId="42"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9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0" fillId="0" borderId="37" xfId="0" applyFill="1" applyBorder="1" applyAlignment="1">
      <alignment horizontal="center" vertical="center" wrapText="1"/>
    </xf>
    <xf numFmtId="0" fontId="33"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0" xfId="0" applyFill="1" applyAlignment="1">
      <alignment horizontal="justify" vertical="top" wrapText="1"/>
    </xf>
    <xf numFmtId="0" fontId="0" fillId="0" borderId="0" xfId="0" applyAlignment="1">
      <alignment horizontal="justify" vertical="top" wrapText="1"/>
    </xf>
    <xf numFmtId="0" fontId="13" fillId="0" borderId="0" xfId="2" applyFont="1" applyAlignment="1">
      <alignment horizontal="justify" vertical="top" wrapText="1"/>
    </xf>
    <xf numFmtId="0" fontId="0" fillId="0" borderId="0" xfId="0"/>
    <xf numFmtId="0" fontId="13" fillId="0" borderId="0" xfId="2" applyFont="1" applyAlignment="1">
      <alignment horizontal="justify" vertical="center" wrapText="1"/>
    </xf>
    <xf numFmtId="0" fontId="13" fillId="0" borderId="0" xfId="2" applyFont="1" applyAlignment="1">
      <alignment wrapText="1"/>
    </xf>
    <xf numFmtId="0" fontId="12" fillId="0" borderId="0" xfId="2" applyFont="1" applyAlignment="1">
      <alignment horizontal="center"/>
    </xf>
    <xf numFmtId="0" fontId="14" fillId="0" borderId="0" xfId="2" applyFont="1" applyAlignment="1">
      <alignment horizontal="justify" vertical="center" wrapText="1"/>
    </xf>
    <xf numFmtId="0" fontId="13" fillId="9" borderId="98" xfId="2" applyFont="1" applyFill="1" applyBorder="1" applyAlignment="1">
      <alignment horizontal="center" vertical="center" wrapText="1"/>
    </xf>
    <xf numFmtId="0" fontId="13" fillId="9" borderId="99" xfId="2" applyFont="1" applyFill="1" applyBorder="1" applyAlignment="1">
      <alignment horizontal="center" vertical="center" wrapText="1"/>
    </xf>
    <xf numFmtId="0" fontId="13" fillId="9" borderId="100" xfId="2" applyFont="1" applyFill="1" applyBorder="1" applyAlignment="1">
      <alignment horizontal="center" vertical="center" wrapText="1"/>
    </xf>
    <xf numFmtId="0" fontId="13" fillId="9" borderId="101" xfId="2" applyFont="1" applyFill="1" applyBorder="1" applyAlignment="1">
      <alignment horizontal="center" vertical="center" wrapText="1"/>
    </xf>
    <xf numFmtId="0" fontId="13" fillId="9" borderId="4" xfId="3" applyFont="1" applyFill="1" applyBorder="1" applyAlignment="1">
      <alignment horizontal="center" vertical="center" wrapText="1"/>
    </xf>
    <xf numFmtId="0" fontId="1" fillId="9" borderId="4" xfId="0" applyFont="1" applyFill="1" applyBorder="1" applyAlignment="1">
      <alignment horizontal="center" vertical="center" wrapText="1"/>
    </xf>
    <xf numFmtId="0" fontId="13" fillId="9" borderId="8" xfId="3" applyFont="1" applyFill="1" applyBorder="1" applyAlignment="1">
      <alignment horizontal="center" vertical="center" wrapText="1"/>
    </xf>
    <xf numFmtId="0" fontId="13" fillId="9" borderId="61" xfId="3" applyFont="1" applyFill="1" applyBorder="1" applyAlignment="1">
      <alignment horizontal="center" vertical="center" wrapText="1"/>
    </xf>
    <xf numFmtId="0" fontId="0" fillId="0" borderId="37" xfId="0" applyBorder="1" applyAlignment="1">
      <alignment horizontal="center" vertical="center" wrapText="1"/>
    </xf>
    <xf numFmtId="0" fontId="17" fillId="0" borderId="0" xfId="3" applyFont="1" applyAlignment="1">
      <alignment horizontal="center"/>
    </xf>
    <xf numFmtId="0" fontId="14" fillId="0" borderId="0" xfId="3" applyFont="1" applyAlignment="1">
      <alignment horizontal="justify" vertical="top" wrapText="1"/>
    </xf>
    <xf numFmtId="0" fontId="38" fillId="0" borderId="8" xfId="0" applyFont="1" applyBorder="1" applyAlignment="1">
      <alignment horizontal="left" vertical="top" wrapText="1"/>
    </xf>
    <xf numFmtId="0" fontId="38" fillId="0" borderId="37" xfId="0" applyFont="1" applyBorder="1" applyAlignment="1">
      <alignment horizontal="left" vertical="top" wrapText="1"/>
    </xf>
    <xf numFmtId="0" fontId="54" fillId="0" borderId="61" xfId="0" applyFont="1" applyBorder="1" applyAlignment="1">
      <alignment vertical="top" wrapText="1"/>
    </xf>
    <xf numFmtId="0" fontId="35" fillId="0" borderId="8" xfId="0" applyFont="1" applyBorder="1" applyAlignment="1">
      <alignment horizontal="justify" vertical="top" wrapText="1"/>
    </xf>
    <xf numFmtId="0" fontId="54" fillId="0" borderId="61" xfId="0" applyFont="1" applyBorder="1" applyAlignment="1">
      <alignment horizontal="justify" vertical="top" wrapText="1"/>
    </xf>
    <xf numFmtId="0" fontId="0" fillId="0" borderId="37" xfId="0" applyBorder="1" applyAlignment="1">
      <alignment horizontal="justify" vertical="top" wrapText="1"/>
    </xf>
    <xf numFmtId="0" fontId="35" fillId="0" borderId="4" xfId="0" applyFont="1" applyBorder="1" applyAlignment="1">
      <alignment horizontal="justify" vertical="top" wrapText="1"/>
    </xf>
    <xf numFmtId="0" fontId="54" fillId="0" borderId="4" xfId="0" applyFont="1" applyBorder="1" applyAlignment="1">
      <alignment horizontal="justify" vertical="top" wrapText="1"/>
    </xf>
    <xf numFmtId="4" fontId="35" fillId="0" borderId="8" xfId="0" applyNumberFormat="1" applyFont="1" applyBorder="1" applyAlignment="1">
      <alignment horizontal="center" vertical="top" wrapText="1"/>
    </xf>
    <xf numFmtId="0" fontId="0" fillId="0" borderId="61" xfId="0" applyBorder="1" applyAlignment="1">
      <alignment horizontal="center" vertical="top" wrapText="1"/>
    </xf>
    <xf numFmtId="0" fontId="0" fillId="0" borderId="37" xfId="0" applyBorder="1" applyAlignment="1">
      <alignment horizontal="center" vertical="top" wrapText="1"/>
    </xf>
    <xf numFmtId="0" fontId="0" fillId="0" borderId="61" xfId="0" applyBorder="1" applyAlignment="1">
      <alignment horizontal="justify" vertical="top" wrapText="1"/>
    </xf>
    <xf numFmtId="0" fontId="35" fillId="0" borderId="8" xfId="0" applyFont="1" applyBorder="1" applyAlignment="1">
      <alignment horizontal="left" vertical="top" wrapText="1"/>
    </xf>
    <xf numFmtId="0" fontId="54" fillId="0" borderId="37" xfId="0" applyFont="1" applyBorder="1" applyAlignment="1">
      <alignment horizontal="left" vertical="top" wrapText="1"/>
    </xf>
    <xf numFmtId="0" fontId="35" fillId="0" borderId="8" xfId="0" applyFont="1" applyBorder="1" applyAlignment="1">
      <alignment horizontal="center" vertical="top" wrapText="1"/>
    </xf>
    <xf numFmtId="0" fontId="54" fillId="0" borderId="37" xfId="0" applyFont="1" applyBorder="1" applyAlignment="1">
      <alignment horizontal="center" vertical="top" wrapText="1"/>
    </xf>
    <xf numFmtId="3" fontId="35" fillId="0" borderId="8" xfId="0" applyNumberFormat="1" applyFont="1" applyBorder="1" applyAlignment="1">
      <alignment horizontal="center" vertical="top" wrapText="1"/>
    </xf>
    <xf numFmtId="3" fontId="54" fillId="0" borderId="37" xfId="0" applyNumberFormat="1" applyFont="1" applyBorder="1" applyAlignment="1">
      <alignment horizontal="center" vertical="top" wrapText="1"/>
    </xf>
  </cellXfs>
  <cellStyles count="4">
    <cellStyle name="Moneda [0]" xfId="1" builtinId="7"/>
    <cellStyle name="Normal" xfId="0" builtinId="0"/>
    <cellStyle name="Normal 3" xfId="2"/>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Fideicomiso de Titularización</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Flujo de Caja Mensual Estimado.</a:t>
            </a:r>
          </a:p>
        </c:rich>
      </c:tx>
      <c:spPr>
        <a:noFill/>
        <a:ln w="25400">
          <a:noFill/>
        </a:ln>
      </c:spPr>
    </c:title>
    <c:plotArea>
      <c:layout>
        <c:manualLayout>
          <c:layoutTarget val="inner"/>
          <c:xMode val="edge"/>
          <c:yMode val="edge"/>
          <c:x val="9.3601895734597276E-2"/>
          <c:y val="1.2598425196850402E-2"/>
          <c:w val="0.86729857819905243"/>
          <c:h val="0.7622047244094492"/>
        </c:manualLayout>
      </c:layout>
      <c:barChart>
        <c:barDir val="col"/>
        <c:grouping val="clustered"/>
        <c:ser>
          <c:idx val="0"/>
          <c:order val="0"/>
          <c:tx>
            <c:v>Escenario Optimista</c:v>
          </c:tx>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proyectos'!$AQ$3:$AQ$33</c:f>
              <c:numCache>
                <c:formatCode>General</c:formatCode>
                <c:ptCount val="31"/>
                <c:pt idx="0">
                  <c:v>0</c:v>
                </c:pt>
                <c:pt idx="1">
                  <c:v>2</c:v>
                </c:pt>
                <c:pt idx="2">
                  <c:v>0</c:v>
                </c:pt>
                <c:pt idx="3">
                  <c:v>2</c:v>
                </c:pt>
                <c:pt idx="4">
                  <c:v>0</c:v>
                </c:pt>
                <c:pt idx="5">
                  <c:v>8.3333333333333339</c:v>
                </c:pt>
                <c:pt idx="6">
                  <c:v>228.94708333333335</c:v>
                </c:pt>
                <c:pt idx="7">
                  <c:v>274.86708333333337</c:v>
                </c:pt>
                <c:pt idx="8">
                  <c:v>220.10708333333335</c:v>
                </c:pt>
                <c:pt idx="9">
                  <c:v>382.80708333333331</c:v>
                </c:pt>
                <c:pt idx="10">
                  <c:v>494.78708333333333</c:v>
                </c:pt>
                <c:pt idx="11">
                  <c:v>537.52708333333339</c:v>
                </c:pt>
                <c:pt idx="12">
                  <c:v>531.7570833333333</c:v>
                </c:pt>
                <c:pt idx="13">
                  <c:v>697.7190833333334</c:v>
                </c:pt>
                <c:pt idx="14">
                  <c:v>623.81083333333345</c:v>
                </c:pt>
                <c:pt idx="15">
                  <c:v>710.95333333333338</c:v>
                </c:pt>
                <c:pt idx="16">
                  <c:v>698.71833333333336</c:v>
                </c:pt>
                <c:pt idx="17">
                  <c:v>484.43</c:v>
                </c:pt>
                <c:pt idx="18">
                  <c:v>363.27000000000004</c:v>
                </c:pt>
                <c:pt idx="19">
                  <c:v>215.83</c:v>
                </c:pt>
                <c:pt idx="20">
                  <c:v>193.12</c:v>
                </c:pt>
                <c:pt idx="21">
                  <c:v>168.89000000000001</c:v>
                </c:pt>
                <c:pt idx="22">
                  <c:v>215.09</c:v>
                </c:pt>
                <c:pt idx="23">
                  <c:v>149.39000000000001</c:v>
                </c:pt>
                <c:pt idx="24">
                  <c:v>110.42</c:v>
                </c:pt>
                <c:pt idx="25">
                  <c:v>101.76</c:v>
                </c:pt>
                <c:pt idx="26">
                  <c:v>4.5</c:v>
                </c:pt>
                <c:pt idx="27">
                  <c:v>0</c:v>
                </c:pt>
                <c:pt idx="28">
                  <c:v>0</c:v>
                </c:pt>
                <c:pt idx="29">
                  <c:v>0</c:v>
                </c:pt>
                <c:pt idx="30">
                  <c:v>0</c:v>
                </c:pt>
              </c:numCache>
            </c:numRef>
          </c:val>
        </c:ser>
        <c:ser>
          <c:idx val="1"/>
          <c:order val="1"/>
          <c:tx>
            <c:v>Escenario Pesimista</c:v>
          </c:tx>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proyectos'!$AR$3:$AR$33</c:f>
              <c:numCache>
                <c:formatCode>General</c:formatCode>
                <c:ptCount val="31"/>
                <c:pt idx="0">
                  <c:v>0</c:v>
                </c:pt>
                <c:pt idx="1">
                  <c:v>2</c:v>
                </c:pt>
                <c:pt idx="2">
                  <c:v>0</c:v>
                </c:pt>
                <c:pt idx="3">
                  <c:v>2</c:v>
                </c:pt>
                <c:pt idx="4">
                  <c:v>0</c:v>
                </c:pt>
                <c:pt idx="5">
                  <c:v>8.3333333333333339</c:v>
                </c:pt>
                <c:pt idx="6">
                  <c:v>228.94708333333335</c:v>
                </c:pt>
                <c:pt idx="7">
                  <c:v>274.86708333333337</c:v>
                </c:pt>
                <c:pt idx="8">
                  <c:v>220.10708333333335</c:v>
                </c:pt>
                <c:pt idx="9">
                  <c:v>382.80708333333331</c:v>
                </c:pt>
                <c:pt idx="10">
                  <c:v>412.80708333333331</c:v>
                </c:pt>
                <c:pt idx="11">
                  <c:v>327.80708333333331</c:v>
                </c:pt>
                <c:pt idx="12">
                  <c:v>257.78708333333338</c:v>
                </c:pt>
                <c:pt idx="13">
                  <c:v>289.06908333333331</c:v>
                </c:pt>
                <c:pt idx="14">
                  <c:v>209.2775</c:v>
                </c:pt>
                <c:pt idx="15">
                  <c:v>391.70666666666665</c:v>
                </c:pt>
                <c:pt idx="16">
                  <c:v>463.81083333333333</c:v>
                </c:pt>
                <c:pt idx="17">
                  <c:v>544.12</c:v>
                </c:pt>
                <c:pt idx="18">
                  <c:v>676.88499999999999</c:v>
                </c:pt>
                <c:pt idx="19">
                  <c:v>629.43333333333328</c:v>
                </c:pt>
                <c:pt idx="20">
                  <c:v>563.26666666666677</c:v>
                </c:pt>
                <c:pt idx="21">
                  <c:v>398.85</c:v>
                </c:pt>
                <c:pt idx="22">
                  <c:v>211.95</c:v>
                </c:pt>
                <c:pt idx="23">
                  <c:v>84.98</c:v>
                </c:pt>
                <c:pt idx="24">
                  <c:v>110.42</c:v>
                </c:pt>
                <c:pt idx="25">
                  <c:v>149.39000000000001</c:v>
                </c:pt>
                <c:pt idx="26">
                  <c:v>214.34</c:v>
                </c:pt>
                <c:pt idx="27">
                  <c:v>149.39000000000001</c:v>
                </c:pt>
                <c:pt idx="28">
                  <c:v>110.42</c:v>
                </c:pt>
                <c:pt idx="29">
                  <c:v>101.76</c:v>
                </c:pt>
                <c:pt idx="30">
                  <c:v>4.5</c:v>
                </c:pt>
              </c:numCache>
            </c:numRef>
          </c:val>
        </c:ser>
        <c:gapWidth val="75"/>
        <c:overlap val="-25"/>
        <c:axId val="152677376"/>
        <c:axId val="152679168"/>
      </c:barChart>
      <c:catAx>
        <c:axId val="152677376"/>
        <c:scaling>
          <c:orientation val="minMax"/>
        </c:scaling>
        <c:axPos val="b"/>
        <c:numFmt formatCode="General" sourceLinked="1"/>
        <c:maj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52679168"/>
        <c:crosses val="autoZero"/>
        <c:auto val="1"/>
        <c:lblAlgn val="ctr"/>
        <c:lblOffset val="100"/>
      </c:catAx>
      <c:valAx>
        <c:axId val="152679168"/>
        <c:scaling>
          <c:orientation val="minMax"/>
        </c:scaling>
        <c:axPos val="l"/>
        <c:majorGridlines/>
        <c:numFmt formatCode="General" sourceLinked="1"/>
        <c:maj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ES"/>
          </a:p>
        </c:txPr>
        <c:crossAx val="152677376"/>
        <c:crosses val="autoZero"/>
        <c:crossBetween val="between"/>
      </c:valAx>
      <c:spPr>
        <a:solidFill>
          <a:sysClr val="window" lastClr="FFFFFF">
            <a:lumMod val="85000"/>
            <a:alpha val="20000"/>
          </a:sysClr>
        </a:solidFill>
      </c:spPr>
    </c:plotArea>
    <c:legend>
      <c:legendPos val="r"/>
      <c:layout>
        <c:manualLayout>
          <c:xMode val="edge"/>
          <c:yMode val="edge"/>
          <c:x val="0.34004764214899674"/>
          <c:y val="0.95118110236220477"/>
          <c:w val="0.31872050353895354"/>
          <c:h val="3.4645669291338603E-2"/>
        </c:manualLayout>
      </c:layout>
      <c:txPr>
        <a:bodyPr/>
        <a:lstStyle/>
        <a:p>
          <a:pPr>
            <a:defRPr sz="845" b="0" i="0" u="none" strike="noStrike" baseline="0">
              <a:solidFill>
                <a:srgbClr val="000000"/>
              </a:solidFill>
              <a:latin typeface="Calibri"/>
              <a:ea typeface="Calibri"/>
              <a:cs typeface="Calibri"/>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800" b="1" i="0" u="none" strike="noStrike" baseline="0">
                <a:solidFill>
                  <a:srgbClr val="000000"/>
                </a:solidFill>
                <a:latin typeface="Calibri"/>
                <a:ea typeface="Calibri"/>
                <a:cs typeface="Calibri"/>
              </a:defRPr>
            </a:pPr>
            <a:r>
              <a:rPr lang="es-CR"/>
              <a:t>CURVA ¨S¨ GENERAL DEL PROYECTO
</a:t>
            </a:r>
          </a:p>
        </c:rich>
      </c:tx>
      <c:spPr>
        <a:noFill/>
        <a:ln w="25400">
          <a:noFill/>
        </a:ln>
      </c:spPr>
    </c:title>
    <c:plotArea>
      <c:layout/>
      <c:lineChart>
        <c:grouping val="standard"/>
        <c:ser>
          <c:idx val="2"/>
          <c:order val="0"/>
          <c:tx>
            <c:v>Esc. Opt. Acum</c:v>
          </c:tx>
          <c:marker>
            <c:symbol val="none"/>
          </c:marker>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proyectos'!$AS$3:$AS$33</c:f>
              <c:numCache>
                <c:formatCode>General</c:formatCode>
                <c:ptCount val="31"/>
                <c:pt idx="0">
                  <c:v>0</c:v>
                </c:pt>
                <c:pt idx="1">
                  <c:v>2</c:v>
                </c:pt>
                <c:pt idx="2">
                  <c:v>2</c:v>
                </c:pt>
                <c:pt idx="3">
                  <c:v>4</c:v>
                </c:pt>
                <c:pt idx="4">
                  <c:v>4</c:v>
                </c:pt>
                <c:pt idx="5">
                  <c:v>12.333333333333334</c:v>
                </c:pt>
                <c:pt idx="6">
                  <c:v>241.2804166666667</c:v>
                </c:pt>
                <c:pt idx="7">
                  <c:v>516.14750000000004</c:v>
                </c:pt>
                <c:pt idx="8">
                  <c:v>736.25458333333336</c:v>
                </c:pt>
                <c:pt idx="9">
                  <c:v>1119.0616666666667</c:v>
                </c:pt>
                <c:pt idx="10">
                  <c:v>1613.8487500000001</c:v>
                </c:pt>
                <c:pt idx="11">
                  <c:v>2151.3758333333335</c:v>
                </c:pt>
                <c:pt idx="12">
                  <c:v>2683.1329166666669</c:v>
                </c:pt>
                <c:pt idx="13">
                  <c:v>3380.8520000000003</c:v>
                </c:pt>
                <c:pt idx="14">
                  <c:v>4004.6628333333338</c:v>
                </c:pt>
                <c:pt idx="15">
                  <c:v>4715.6161666666667</c:v>
                </c:pt>
                <c:pt idx="16">
                  <c:v>5414.3344999999999</c:v>
                </c:pt>
                <c:pt idx="17">
                  <c:v>5898.7645000000002</c:v>
                </c:pt>
                <c:pt idx="18">
                  <c:v>6262.0345000000007</c:v>
                </c:pt>
                <c:pt idx="19">
                  <c:v>6477.8645000000006</c:v>
                </c:pt>
                <c:pt idx="20">
                  <c:v>6670.9845000000005</c:v>
                </c:pt>
                <c:pt idx="21">
                  <c:v>6839.8745000000008</c:v>
                </c:pt>
                <c:pt idx="22">
                  <c:v>7054.964500000001</c:v>
                </c:pt>
                <c:pt idx="23">
                  <c:v>7204.3545000000013</c:v>
                </c:pt>
                <c:pt idx="24">
                  <c:v>7314.7745000000014</c:v>
                </c:pt>
                <c:pt idx="25">
                  <c:v>7416.5345000000016</c:v>
                </c:pt>
                <c:pt idx="26">
                  <c:v>7421.0345000000016</c:v>
                </c:pt>
              </c:numCache>
            </c:numRef>
          </c:val>
        </c:ser>
        <c:ser>
          <c:idx val="3"/>
          <c:order val="1"/>
          <c:tx>
            <c:v>Esc.Psim.Acum</c:v>
          </c:tx>
          <c:marker>
            <c:symbol val="none"/>
          </c:marker>
          <c:cat>
            <c:strRef>
              <c:f>'[1]Resumen de proyectos'!$AP$3:$AP$33</c:f>
              <c:strCache>
                <c:ptCount val="31"/>
                <c:pt idx="0">
                  <c:v>39661</c:v>
                </c:pt>
                <c:pt idx="1">
                  <c:v>Set-08</c:v>
                </c:pt>
                <c:pt idx="2">
                  <c:v>39722</c:v>
                </c:pt>
                <c:pt idx="3">
                  <c:v>39753</c:v>
                </c:pt>
                <c:pt idx="4">
                  <c:v>39783</c:v>
                </c:pt>
                <c:pt idx="5">
                  <c:v>En-09</c:v>
                </c:pt>
                <c:pt idx="6">
                  <c:v>39845</c:v>
                </c:pt>
                <c:pt idx="7">
                  <c:v>39873</c:v>
                </c:pt>
                <c:pt idx="8">
                  <c:v>39904</c:v>
                </c:pt>
                <c:pt idx="9">
                  <c:v>39934</c:v>
                </c:pt>
                <c:pt idx="10">
                  <c:v>39965</c:v>
                </c:pt>
                <c:pt idx="11">
                  <c:v>39995</c:v>
                </c:pt>
                <c:pt idx="12">
                  <c:v>40026</c:v>
                </c:pt>
                <c:pt idx="13">
                  <c:v>Set-09</c:v>
                </c:pt>
                <c:pt idx="14">
                  <c:v>40087</c:v>
                </c:pt>
                <c:pt idx="15">
                  <c:v>40118</c:v>
                </c:pt>
                <c:pt idx="16">
                  <c:v>40148</c:v>
                </c:pt>
                <c:pt idx="17">
                  <c:v>En-10</c:v>
                </c:pt>
                <c:pt idx="18">
                  <c:v>40210</c:v>
                </c:pt>
                <c:pt idx="19">
                  <c:v>40238</c:v>
                </c:pt>
                <c:pt idx="20">
                  <c:v>Ab-10r</c:v>
                </c:pt>
                <c:pt idx="21">
                  <c:v>40299</c:v>
                </c:pt>
                <c:pt idx="22">
                  <c:v>40330</c:v>
                </c:pt>
                <c:pt idx="23">
                  <c:v>40360</c:v>
                </c:pt>
                <c:pt idx="24">
                  <c:v>40391</c:v>
                </c:pt>
                <c:pt idx="25">
                  <c:v>Set-10</c:v>
                </c:pt>
                <c:pt idx="26">
                  <c:v>40452</c:v>
                </c:pt>
                <c:pt idx="27">
                  <c:v>40483</c:v>
                </c:pt>
                <c:pt idx="28">
                  <c:v>40513</c:v>
                </c:pt>
                <c:pt idx="29">
                  <c:v>En-11</c:v>
                </c:pt>
                <c:pt idx="30">
                  <c:v>40575</c:v>
                </c:pt>
              </c:strCache>
            </c:strRef>
          </c:cat>
          <c:val>
            <c:numRef>
              <c:f>'[1]Resumen de proyectos'!$AT$3:$AT$33</c:f>
              <c:numCache>
                <c:formatCode>General</c:formatCode>
                <c:ptCount val="31"/>
                <c:pt idx="0">
                  <c:v>0</c:v>
                </c:pt>
                <c:pt idx="1">
                  <c:v>2</c:v>
                </c:pt>
                <c:pt idx="2">
                  <c:v>2</c:v>
                </c:pt>
                <c:pt idx="3">
                  <c:v>4</c:v>
                </c:pt>
                <c:pt idx="4">
                  <c:v>4</c:v>
                </c:pt>
                <c:pt idx="5">
                  <c:v>12.333333333333334</c:v>
                </c:pt>
                <c:pt idx="6">
                  <c:v>241.2804166666667</c:v>
                </c:pt>
                <c:pt idx="7">
                  <c:v>516.14750000000004</c:v>
                </c:pt>
                <c:pt idx="8">
                  <c:v>736.25458333333336</c:v>
                </c:pt>
                <c:pt idx="9">
                  <c:v>1119.0616666666667</c:v>
                </c:pt>
                <c:pt idx="10">
                  <c:v>1531.8687500000001</c:v>
                </c:pt>
                <c:pt idx="11">
                  <c:v>1859.6758333333335</c:v>
                </c:pt>
                <c:pt idx="12">
                  <c:v>2117.4629166666668</c:v>
                </c:pt>
                <c:pt idx="13">
                  <c:v>2406.5320000000002</c:v>
                </c:pt>
                <c:pt idx="14">
                  <c:v>2615.8095000000003</c:v>
                </c:pt>
                <c:pt idx="15">
                  <c:v>3007.5161666666668</c:v>
                </c:pt>
                <c:pt idx="16">
                  <c:v>3471.3270000000002</c:v>
                </c:pt>
                <c:pt idx="17">
                  <c:v>4015.4470000000001</c:v>
                </c:pt>
                <c:pt idx="18">
                  <c:v>4692.3320000000003</c:v>
                </c:pt>
                <c:pt idx="19">
                  <c:v>5321.7653333333337</c:v>
                </c:pt>
                <c:pt idx="20">
                  <c:v>5885.0320000000002</c:v>
                </c:pt>
                <c:pt idx="21">
                  <c:v>6283.8820000000005</c:v>
                </c:pt>
                <c:pt idx="22">
                  <c:v>6495.8320000000003</c:v>
                </c:pt>
                <c:pt idx="23">
                  <c:v>6580.8119999999999</c:v>
                </c:pt>
                <c:pt idx="24">
                  <c:v>6691.232</c:v>
                </c:pt>
                <c:pt idx="25">
                  <c:v>6840.6220000000003</c:v>
                </c:pt>
                <c:pt idx="26">
                  <c:v>7054.9620000000004</c:v>
                </c:pt>
                <c:pt idx="27">
                  <c:v>7204.3520000000008</c:v>
                </c:pt>
                <c:pt idx="28">
                  <c:v>7314.7720000000008</c:v>
                </c:pt>
                <c:pt idx="29">
                  <c:v>7416.5320000000011</c:v>
                </c:pt>
                <c:pt idx="30">
                  <c:v>7421.0320000000011</c:v>
                </c:pt>
              </c:numCache>
            </c:numRef>
          </c:val>
        </c:ser>
        <c:ser>
          <c:idx val="0"/>
          <c:order val="2"/>
          <c:tx>
            <c:v>AVANCE</c:v>
          </c:tx>
          <c:spPr>
            <a:ln w="44450">
              <a:solidFill>
                <a:srgbClr val="FF0000"/>
              </a:solidFill>
            </a:ln>
          </c:spPr>
          <c:marker>
            <c:symbol val="none"/>
          </c:marker>
          <c:val>
            <c:numRef>
              <c:f>'[1]Resumen de proyectos'!$AU$3:$AU$33</c:f>
              <c:numCache>
                <c:formatCode>General</c:formatCode>
                <c:ptCount val="31"/>
                <c:pt idx="0">
                  <c:v>0</c:v>
                </c:pt>
                <c:pt idx="1">
                  <c:v>2</c:v>
                </c:pt>
                <c:pt idx="2">
                  <c:v>2</c:v>
                </c:pt>
                <c:pt idx="3">
                  <c:v>4</c:v>
                </c:pt>
                <c:pt idx="4">
                  <c:v>4</c:v>
                </c:pt>
                <c:pt idx="5">
                  <c:v>4</c:v>
                </c:pt>
              </c:numCache>
            </c:numRef>
          </c:val>
        </c:ser>
        <c:marker val="1"/>
        <c:axId val="152996096"/>
        <c:axId val="153006080"/>
      </c:lineChart>
      <c:catAx>
        <c:axId val="152996096"/>
        <c:scaling>
          <c:orientation val="minMax"/>
        </c:scaling>
        <c:axPos val="b"/>
        <c:numFmt formatCode="General" sourceLinked="1"/>
        <c:maj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53006080"/>
        <c:crosses val="autoZero"/>
        <c:auto val="1"/>
        <c:lblAlgn val="ctr"/>
        <c:lblOffset val="100"/>
      </c:catAx>
      <c:valAx>
        <c:axId val="153006080"/>
        <c:scaling>
          <c:orientation val="minMax"/>
        </c:scaling>
        <c:axPos val="l"/>
        <c:majorGridlines/>
        <c:numFmt formatCode="General" sourceLinked="1"/>
        <c:maj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ES"/>
          </a:p>
        </c:txPr>
        <c:crossAx val="152996096"/>
        <c:crosses val="autoZero"/>
        <c:crossBetween val="between"/>
      </c:valAx>
      <c:spPr>
        <a:solidFill>
          <a:sysClr val="window" lastClr="FFFFFF">
            <a:lumMod val="85000"/>
            <a:alpha val="23000"/>
          </a:sysClr>
        </a:solidFill>
      </c:spPr>
    </c:plotArea>
    <c:legend>
      <c:legendPos val="r"/>
      <c:layout>
        <c:manualLayout>
          <c:xMode val="edge"/>
          <c:yMode val="edge"/>
          <c:x val="0.30464338050608891"/>
          <c:y val="0.9410654371625603"/>
          <c:w val="0.38958121174830512"/>
          <c:h val="4.182509505703428E-2"/>
        </c:manualLayout>
      </c:layout>
      <c:txPr>
        <a:bodyPr/>
        <a:lstStyle/>
        <a:p>
          <a:pPr>
            <a:defRPr sz="845" b="0" i="0" u="none" strike="noStrike" baseline="0">
              <a:solidFill>
                <a:srgbClr val="000000"/>
              </a:solidFill>
              <a:latin typeface="Calibri"/>
              <a:ea typeface="Calibri"/>
              <a:cs typeface="Calibri"/>
            </a:defRPr>
          </a:pPr>
          <a:endParaRPr lang="es-E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49</xdr:col>
      <xdr:colOff>66675</xdr:colOff>
      <xdr:row>4</xdr:row>
      <xdr:rowOff>514350</xdr:rowOff>
    </xdr:from>
    <xdr:to>
      <xdr:col>59</xdr:col>
      <xdr:colOff>485775</xdr:colOff>
      <xdr:row>28</xdr:row>
      <xdr:rowOff>47625</xdr:rowOff>
    </xdr:to>
    <xdr:graphicFrame macro="">
      <xdr:nvGraphicFramePr>
        <xdr:cNvPr id="1006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48</xdr:col>
      <xdr:colOff>714375</xdr:colOff>
      <xdr:row>31</xdr:row>
      <xdr:rowOff>9525</xdr:rowOff>
    </xdr:from>
    <xdr:to>
      <xdr:col>59</xdr:col>
      <xdr:colOff>742950</xdr:colOff>
      <xdr:row>52</xdr:row>
      <xdr:rowOff>19050</xdr:rowOff>
    </xdr:to>
    <xdr:graphicFrame macro="">
      <xdr:nvGraphicFramePr>
        <xdr:cNvPr id="1006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anchez%20Luis/Configuraci&#243;n%20local/Archivos%20temporales%20de%20Internet/Content.Outlook/NA1YPL9Z/Resumen%20de%20proyectos%20Act.6.(obras%20menor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en de proyectos"/>
      <sheetName val="Hoja1"/>
    </sheetNames>
    <sheetDataSet>
      <sheetData sheetId="0">
        <row r="3">
          <cell r="AP3">
            <v>39661</v>
          </cell>
          <cell r="AQ3">
            <v>0</v>
          </cell>
          <cell r="AR3">
            <v>0</v>
          </cell>
          <cell r="AS3">
            <v>0</v>
          </cell>
          <cell r="AT3">
            <v>0</v>
          </cell>
          <cell r="AU3">
            <v>0</v>
          </cell>
        </row>
        <row r="4">
          <cell r="AP4" t="str">
            <v>Set-08</v>
          </cell>
          <cell r="AQ4">
            <v>2</v>
          </cell>
          <cell r="AR4">
            <v>2</v>
          </cell>
          <cell r="AS4">
            <v>2</v>
          </cell>
          <cell r="AT4">
            <v>2</v>
          </cell>
          <cell r="AU4">
            <v>2</v>
          </cell>
        </row>
        <row r="5">
          <cell r="AP5">
            <v>39722</v>
          </cell>
          <cell r="AQ5">
            <v>0</v>
          </cell>
          <cell r="AR5">
            <v>0</v>
          </cell>
          <cell r="AS5">
            <v>2</v>
          </cell>
          <cell r="AT5">
            <v>2</v>
          </cell>
          <cell r="AU5">
            <v>2</v>
          </cell>
        </row>
        <row r="6">
          <cell r="AP6">
            <v>39753</v>
          </cell>
          <cell r="AQ6">
            <v>2</v>
          </cell>
          <cell r="AR6">
            <v>2</v>
          </cell>
          <cell r="AS6">
            <v>4</v>
          </cell>
          <cell r="AT6">
            <v>4</v>
          </cell>
          <cell r="AU6">
            <v>4</v>
          </cell>
        </row>
        <row r="7">
          <cell r="AP7">
            <v>39783</v>
          </cell>
          <cell r="AQ7">
            <v>0</v>
          </cell>
          <cell r="AR7">
            <v>0</v>
          </cell>
          <cell r="AS7">
            <v>4</v>
          </cell>
          <cell r="AT7">
            <v>4</v>
          </cell>
          <cell r="AU7">
            <v>4</v>
          </cell>
        </row>
        <row r="8">
          <cell r="AP8" t="str">
            <v>En-09</v>
          </cell>
          <cell r="AQ8">
            <v>8.3333333333333339</v>
          </cell>
          <cell r="AR8">
            <v>8.3333333333333339</v>
          </cell>
          <cell r="AS8">
            <v>12.333333333333334</v>
          </cell>
          <cell r="AT8">
            <v>12.333333333333334</v>
          </cell>
          <cell r="AU8">
            <v>4</v>
          </cell>
        </row>
        <row r="9">
          <cell r="AP9">
            <v>39845</v>
          </cell>
          <cell r="AQ9">
            <v>228.94708333333335</v>
          </cell>
          <cell r="AR9">
            <v>228.94708333333335</v>
          </cell>
          <cell r="AS9">
            <v>241.2804166666667</v>
          </cell>
          <cell r="AT9">
            <v>241.2804166666667</v>
          </cell>
        </row>
        <row r="10">
          <cell r="AP10">
            <v>39873</v>
          </cell>
          <cell r="AQ10">
            <v>274.86708333333337</v>
          </cell>
          <cell r="AR10">
            <v>274.86708333333337</v>
          </cell>
          <cell r="AS10">
            <v>516.14750000000004</v>
          </cell>
          <cell r="AT10">
            <v>516.14750000000004</v>
          </cell>
        </row>
        <row r="11">
          <cell r="AP11">
            <v>39904</v>
          </cell>
          <cell r="AQ11">
            <v>220.10708333333335</v>
          </cell>
          <cell r="AR11">
            <v>220.10708333333335</v>
          </cell>
          <cell r="AS11">
            <v>736.25458333333336</v>
          </cell>
          <cell r="AT11">
            <v>736.25458333333336</v>
          </cell>
        </row>
        <row r="12">
          <cell r="AP12">
            <v>39934</v>
          </cell>
          <cell r="AQ12">
            <v>382.80708333333331</v>
          </cell>
          <cell r="AR12">
            <v>382.80708333333331</v>
          </cell>
          <cell r="AS12">
            <v>1119.0616666666667</v>
          </cell>
          <cell r="AT12">
            <v>1119.0616666666667</v>
          </cell>
        </row>
        <row r="13">
          <cell r="AP13">
            <v>39965</v>
          </cell>
          <cell r="AQ13">
            <v>494.78708333333333</v>
          </cell>
          <cell r="AR13">
            <v>412.80708333333331</v>
          </cell>
          <cell r="AS13">
            <v>1613.8487500000001</v>
          </cell>
          <cell r="AT13">
            <v>1531.8687500000001</v>
          </cell>
        </row>
        <row r="14">
          <cell r="AP14">
            <v>39995</v>
          </cell>
          <cell r="AQ14">
            <v>537.52708333333339</v>
          </cell>
          <cell r="AR14">
            <v>327.80708333333331</v>
          </cell>
          <cell r="AS14">
            <v>2151.3758333333335</v>
          </cell>
          <cell r="AT14">
            <v>1859.6758333333335</v>
          </cell>
        </row>
        <row r="15">
          <cell r="AP15">
            <v>40026</v>
          </cell>
          <cell r="AQ15">
            <v>531.7570833333333</v>
          </cell>
          <cell r="AR15">
            <v>257.78708333333338</v>
          </cell>
          <cell r="AS15">
            <v>2683.1329166666669</v>
          </cell>
          <cell r="AT15">
            <v>2117.4629166666668</v>
          </cell>
        </row>
        <row r="16">
          <cell r="AP16" t="str">
            <v>Set-09</v>
          </cell>
          <cell r="AQ16">
            <v>697.7190833333334</v>
          </cell>
          <cell r="AR16">
            <v>289.06908333333331</v>
          </cell>
          <cell r="AS16">
            <v>3380.8520000000003</v>
          </cell>
          <cell r="AT16">
            <v>2406.5320000000002</v>
          </cell>
        </row>
        <row r="17">
          <cell r="AP17">
            <v>40087</v>
          </cell>
          <cell r="AQ17">
            <v>623.81083333333345</v>
          </cell>
          <cell r="AR17">
            <v>209.2775</v>
          </cell>
          <cell r="AS17">
            <v>4004.6628333333338</v>
          </cell>
          <cell r="AT17">
            <v>2615.8095000000003</v>
          </cell>
        </row>
        <row r="18">
          <cell r="AP18">
            <v>40118</v>
          </cell>
          <cell r="AQ18">
            <v>710.95333333333338</v>
          </cell>
          <cell r="AR18">
            <v>391.70666666666665</v>
          </cell>
          <cell r="AS18">
            <v>4715.6161666666667</v>
          </cell>
          <cell r="AT18">
            <v>3007.5161666666668</v>
          </cell>
        </row>
        <row r="19">
          <cell r="AP19">
            <v>40148</v>
          </cell>
          <cell r="AQ19">
            <v>698.71833333333336</v>
          </cell>
          <cell r="AR19">
            <v>463.81083333333333</v>
          </cell>
          <cell r="AS19">
            <v>5414.3344999999999</v>
          </cell>
          <cell r="AT19">
            <v>3471.3270000000002</v>
          </cell>
        </row>
        <row r="20">
          <cell r="AP20" t="str">
            <v>En-10</v>
          </cell>
          <cell r="AQ20">
            <v>484.43</v>
          </cell>
          <cell r="AR20">
            <v>544.12</v>
          </cell>
          <cell r="AS20">
            <v>5898.7645000000002</v>
          </cell>
          <cell r="AT20">
            <v>4015.4470000000001</v>
          </cell>
        </row>
        <row r="21">
          <cell r="AP21">
            <v>40210</v>
          </cell>
          <cell r="AQ21">
            <v>363.27000000000004</v>
          </cell>
          <cell r="AR21">
            <v>676.88499999999999</v>
          </cell>
          <cell r="AS21">
            <v>6262.0345000000007</v>
          </cell>
          <cell r="AT21">
            <v>4692.3320000000003</v>
          </cell>
        </row>
        <row r="22">
          <cell r="AP22">
            <v>40238</v>
          </cell>
          <cell r="AQ22">
            <v>215.83</v>
          </cell>
          <cell r="AR22">
            <v>629.43333333333328</v>
          </cell>
          <cell r="AS22">
            <v>6477.8645000000006</v>
          </cell>
          <cell r="AT22">
            <v>5321.7653333333337</v>
          </cell>
        </row>
        <row r="23">
          <cell r="AP23" t="str">
            <v>Ab-10r</v>
          </cell>
          <cell r="AQ23">
            <v>193.12</v>
          </cell>
          <cell r="AR23">
            <v>563.26666666666677</v>
          </cell>
          <cell r="AS23">
            <v>6670.9845000000005</v>
          </cell>
          <cell r="AT23">
            <v>5885.0320000000002</v>
          </cell>
        </row>
        <row r="24">
          <cell r="AP24">
            <v>40299</v>
          </cell>
          <cell r="AQ24">
            <v>168.89000000000001</v>
          </cell>
          <cell r="AR24">
            <v>398.85</v>
          </cell>
          <cell r="AS24">
            <v>6839.8745000000008</v>
          </cell>
          <cell r="AT24">
            <v>6283.8820000000005</v>
          </cell>
        </row>
        <row r="25">
          <cell r="AP25">
            <v>40330</v>
          </cell>
          <cell r="AQ25">
            <v>215.09</v>
          </cell>
          <cell r="AR25">
            <v>211.95</v>
          </cell>
          <cell r="AS25">
            <v>7054.964500000001</v>
          </cell>
          <cell r="AT25">
            <v>6495.8320000000003</v>
          </cell>
        </row>
        <row r="26">
          <cell r="AP26">
            <v>40360</v>
          </cell>
          <cell r="AQ26">
            <v>149.39000000000001</v>
          </cell>
          <cell r="AR26">
            <v>84.98</v>
          </cell>
          <cell r="AS26">
            <v>7204.3545000000013</v>
          </cell>
          <cell r="AT26">
            <v>6580.8119999999999</v>
          </cell>
        </row>
        <row r="27">
          <cell r="AP27">
            <v>40391</v>
          </cell>
          <cell r="AQ27">
            <v>110.42</v>
          </cell>
          <cell r="AR27">
            <v>110.42</v>
          </cell>
          <cell r="AS27">
            <v>7314.7745000000014</v>
          </cell>
          <cell r="AT27">
            <v>6691.232</v>
          </cell>
        </row>
        <row r="28">
          <cell r="AP28" t="str">
            <v>Set-10</v>
          </cell>
          <cell r="AQ28">
            <v>101.76</v>
          </cell>
          <cell r="AR28">
            <v>149.39000000000001</v>
          </cell>
          <cell r="AS28">
            <v>7416.5345000000016</v>
          </cell>
          <cell r="AT28">
            <v>6840.6220000000003</v>
          </cell>
        </row>
        <row r="29">
          <cell r="AP29">
            <v>40452</v>
          </cell>
          <cell r="AQ29">
            <v>4.5</v>
          </cell>
          <cell r="AR29">
            <v>214.34</v>
          </cell>
          <cell r="AS29">
            <v>7421.0345000000016</v>
          </cell>
          <cell r="AT29">
            <v>7054.9620000000004</v>
          </cell>
        </row>
        <row r="30">
          <cell r="AP30">
            <v>40483</v>
          </cell>
          <cell r="AQ30">
            <v>0</v>
          </cell>
          <cell r="AR30">
            <v>149.39000000000001</v>
          </cell>
          <cell r="AT30">
            <v>7204.3520000000008</v>
          </cell>
        </row>
        <row r="31">
          <cell r="AP31">
            <v>40513</v>
          </cell>
          <cell r="AQ31">
            <v>0</v>
          </cell>
          <cell r="AR31">
            <v>110.42</v>
          </cell>
          <cell r="AT31">
            <v>7314.7720000000008</v>
          </cell>
        </row>
        <row r="32">
          <cell r="AP32" t="str">
            <v>En-11</v>
          </cell>
          <cell r="AQ32">
            <v>0</v>
          </cell>
          <cell r="AR32">
            <v>101.76</v>
          </cell>
          <cell r="AT32">
            <v>7416.5320000000011</v>
          </cell>
        </row>
        <row r="33">
          <cell r="AP33">
            <v>40575</v>
          </cell>
          <cell r="AQ33">
            <v>0</v>
          </cell>
          <cell r="AR33">
            <v>4.5</v>
          </cell>
          <cell r="AT33">
            <v>7421.0320000000011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N126"/>
  <sheetViews>
    <sheetView workbookViewId="0">
      <selection activeCell="A3" sqref="A3"/>
    </sheetView>
  </sheetViews>
  <sheetFormatPr baseColWidth="10" defaultRowHeight="15"/>
  <cols>
    <col min="1" max="1" width="33.5703125" customWidth="1"/>
    <col min="2" max="2" width="23.28515625" customWidth="1"/>
    <col min="3" max="3" width="7.5703125" customWidth="1"/>
    <col min="4" max="4" width="8.5703125" bestFit="1" customWidth="1"/>
    <col min="5" max="6" width="8.140625" bestFit="1" customWidth="1"/>
    <col min="7" max="8" width="8.5703125" bestFit="1" customWidth="1"/>
    <col min="9" max="9" width="9.42578125" customWidth="1"/>
    <col min="10" max="10" width="7.85546875" customWidth="1"/>
    <col min="11" max="12" width="8.140625" bestFit="1" customWidth="1"/>
    <col min="13" max="13" width="7.85546875" customWidth="1"/>
    <col min="14" max="14" width="9.28515625" customWidth="1"/>
    <col min="15" max="16" width="11.140625" bestFit="1" customWidth="1"/>
    <col min="17" max="18" width="9.42578125" bestFit="1" customWidth="1"/>
    <col min="19" max="19" width="9.85546875" bestFit="1" customWidth="1"/>
    <col min="20" max="21" width="9.42578125" bestFit="1" customWidth="1"/>
    <col min="22" max="25" width="8.42578125" bestFit="1" customWidth="1"/>
    <col min="26" max="26" width="9.85546875" bestFit="1" customWidth="1"/>
    <col min="27" max="27" width="8.28515625" customWidth="1"/>
    <col min="28" max="33" width="8.140625" customWidth="1"/>
    <col min="34" max="34" width="17.5703125" customWidth="1"/>
    <col min="36" max="36" width="15.42578125" customWidth="1"/>
    <col min="37" max="37" width="22.7109375" customWidth="1"/>
    <col min="38" max="38" width="22.140625" customWidth="1"/>
    <col min="42" max="42" width="13.42578125" customWidth="1"/>
    <col min="43" max="43" width="16.140625" customWidth="1"/>
    <col min="44" max="44" width="17" customWidth="1"/>
    <col min="45" max="45" width="19.42578125" customWidth="1"/>
    <col min="46" max="46" width="20.85546875" customWidth="1"/>
    <col min="47" max="47" width="14.7109375" customWidth="1"/>
  </cols>
  <sheetData>
    <row r="1" spans="1:66" ht="15.75" thickBot="1">
      <c r="C1" s="600">
        <v>2008</v>
      </c>
      <c r="D1" s="602"/>
      <c r="E1" s="602"/>
      <c r="F1" s="602"/>
      <c r="G1" s="603"/>
      <c r="H1" s="600">
        <v>2009</v>
      </c>
      <c r="I1" s="602"/>
      <c r="J1" s="602"/>
      <c r="K1" s="602"/>
      <c r="L1" s="602"/>
      <c r="M1" s="602"/>
      <c r="N1" s="602"/>
      <c r="O1" s="602"/>
      <c r="P1" s="602"/>
      <c r="Q1" s="602"/>
      <c r="R1" s="602"/>
      <c r="S1" s="601"/>
      <c r="T1" s="604">
        <v>2010</v>
      </c>
      <c r="U1" s="605"/>
      <c r="V1" s="605"/>
      <c r="W1" s="605"/>
      <c r="X1" s="605"/>
      <c r="Y1" s="605"/>
      <c r="Z1" s="605"/>
      <c r="AA1" s="605"/>
      <c r="AB1" s="605"/>
      <c r="AC1" s="605"/>
      <c r="AD1" s="605"/>
      <c r="AE1" s="605"/>
      <c r="AF1" s="600">
        <v>2011</v>
      </c>
      <c r="AG1" s="601"/>
      <c r="AQ1" s="617" t="s">
        <v>109</v>
      </c>
      <c r="AR1" s="618"/>
      <c r="AS1" s="617" t="s">
        <v>110</v>
      </c>
      <c r="AT1" s="618"/>
    </row>
    <row r="2" spans="1:66" ht="30.75" thickBot="1">
      <c r="A2" s="81" t="s">
        <v>111</v>
      </c>
      <c r="B2" s="82" t="s">
        <v>112</v>
      </c>
      <c r="C2" s="81" t="s">
        <v>113</v>
      </c>
      <c r="D2" s="83" t="s">
        <v>114</v>
      </c>
      <c r="E2" s="83" t="s">
        <v>115</v>
      </c>
      <c r="F2" s="83" t="s">
        <v>116</v>
      </c>
      <c r="G2" s="84" t="s">
        <v>117</v>
      </c>
      <c r="H2" s="81" t="s">
        <v>118</v>
      </c>
      <c r="I2" s="83" t="s">
        <v>119</v>
      </c>
      <c r="J2" s="83" t="s">
        <v>120</v>
      </c>
      <c r="K2" s="83" t="s">
        <v>121</v>
      </c>
      <c r="L2" s="83" t="s">
        <v>122</v>
      </c>
      <c r="M2" s="83" t="s">
        <v>123</v>
      </c>
      <c r="N2" s="83" t="s">
        <v>124</v>
      </c>
      <c r="O2" s="83" t="s">
        <v>113</v>
      </c>
      <c r="P2" s="83" t="s">
        <v>114</v>
      </c>
      <c r="Q2" s="83" t="s">
        <v>115</v>
      </c>
      <c r="R2" s="83" t="s">
        <v>116</v>
      </c>
      <c r="S2" s="85" t="s">
        <v>117</v>
      </c>
      <c r="T2" s="81" t="s">
        <v>118</v>
      </c>
      <c r="U2" s="83" t="s">
        <v>119</v>
      </c>
      <c r="V2" s="83" t="s">
        <v>120</v>
      </c>
      <c r="W2" s="83" t="s">
        <v>121</v>
      </c>
      <c r="X2" s="83" t="s">
        <v>122</v>
      </c>
      <c r="Y2" s="83" t="s">
        <v>123</v>
      </c>
      <c r="Z2" s="84" t="s">
        <v>124</v>
      </c>
      <c r="AA2" s="83" t="s">
        <v>113</v>
      </c>
      <c r="AB2" s="86" t="s">
        <v>114</v>
      </c>
      <c r="AC2" s="83" t="s">
        <v>115</v>
      </c>
      <c r="AD2" s="83" t="s">
        <v>116</v>
      </c>
      <c r="AE2" s="84" t="s">
        <v>117</v>
      </c>
      <c r="AF2" s="81" t="s">
        <v>118</v>
      </c>
      <c r="AG2" s="85" t="s">
        <v>125</v>
      </c>
      <c r="AH2" s="87" t="s">
        <v>126</v>
      </c>
      <c r="AM2" s="88"/>
      <c r="AP2" s="89" t="s">
        <v>127</v>
      </c>
      <c r="AQ2" s="90" t="s">
        <v>128</v>
      </c>
      <c r="AR2" s="91" t="s">
        <v>129</v>
      </c>
      <c r="AS2" s="92" t="s">
        <v>128</v>
      </c>
      <c r="AT2" s="93" t="s">
        <v>129</v>
      </c>
      <c r="AU2" s="94" t="s">
        <v>130</v>
      </c>
    </row>
    <row r="3" spans="1:66">
      <c r="A3" s="95" t="s">
        <v>131</v>
      </c>
      <c r="B3" s="96">
        <v>1484.73</v>
      </c>
      <c r="C3" s="97"/>
      <c r="D3" s="98"/>
      <c r="E3" s="98"/>
      <c r="F3" s="98"/>
      <c r="G3" s="99"/>
      <c r="H3" s="100"/>
      <c r="I3" s="102"/>
      <c r="J3" s="102"/>
      <c r="K3" s="102"/>
      <c r="L3" s="102"/>
      <c r="M3" s="102"/>
      <c r="N3" s="102"/>
      <c r="O3" s="102"/>
      <c r="P3" s="102"/>
      <c r="Q3" s="102"/>
      <c r="R3" s="102"/>
      <c r="S3" s="103"/>
      <c r="T3" s="100"/>
      <c r="U3" s="102"/>
      <c r="V3" s="102"/>
      <c r="W3" s="102"/>
      <c r="X3" s="102"/>
      <c r="Y3" s="102"/>
      <c r="Z3" s="104"/>
      <c r="AA3" s="104"/>
      <c r="AB3" s="104"/>
      <c r="AC3" s="102"/>
      <c r="AD3" s="102"/>
      <c r="AE3" s="104"/>
      <c r="AF3" s="100"/>
      <c r="AG3" s="103"/>
      <c r="AH3" s="105">
        <f>SUM(AH4:AH6)</f>
        <v>1490.7320000000002</v>
      </c>
      <c r="AI3" s="106"/>
      <c r="AM3" s="88"/>
      <c r="AO3" s="608">
        <v>2008</v>
      </c>
      <c r="AP3" s="107">
        <v>39661</v>
      </c>
      <c r="AQ3" s="108">
        <f>C103</f>
        <v>0</v>
      </c>
      <c r="AR3" s="109">
        <f>C108</f>
        <v>0</v>
      </c>
      <c r="AS3" s="110">
        <f>AQ3</f>
        <v>0</v>
      </c>
      <c r="AT3" s="111">
        <f>AR3</f>
        <v>0</v>
      </c>
      <c r="AU3" s="112">
        <v>0</v>
      </c>
    </row>
    <row r="4" spans="1:66">
      <c r="A4" s="113" t="s">
        <v>132</v>
      </c>
      <c r="B4" s="114"/>
      <c r="C4" s="115"/>
      <c r="D4" s="116"/>
      <c r="E4" s="116"/>
      <c r="F4" s="116"/>
      <c r="G4" s="116"/>
      <c r="H4" s="116"/>
      <c r="I4" s="117"/>
      <c r="J4" s="117"/>
      <c r="K4" s="117"/>
      <c r="L4" s="117"/>
      <c r="M4" s="117"/>
      <c r="N4" s="118"/>
      <c r="O4" s="118"/>
      <c r="P4" s="118"/>
      <c r="Q4" s="119"/>
      <c r="R4" s="120"/>
      <c r="S4" s="121"/>
      <c r="T4" s="122"/>
      <c r="U4" s="120"/>
      <c r="V4" s="120"/>
      <c r="W4" s="120"/>
      <c r="X4" s="120"/>
      <c r="Y4" s="120"/>
      <c r="Z4" s="123"/>
      <c r="AA4" s="123"/>
      <c r="AB4" s="123"/>
      <c r="AC4" s="120"/>
      <c r="AD4" s="120"/>
      <c r="AE4" s="123"/>
      <c r="AF4" s="122"/>
      <c r="AG4" s="121"/>
      <c r="AH4" s="124"/>
      <c r="AM4" s="88"/>
      <c r="AO4" s="609"/>
      <c r="AP4" s="125" t="s">
        <v>133</v>
      </c>
      <c r="AQ4" s="126">
        <f>D103</f>
        <v>2</v>
      </c>
      <c r="AR4" s="126">
        <f>D$108</f>
        <v>2</v>
      </c>
      <c r="AS4" s="127">
        <f>AS3+AQ4</f>
        <v>2</v>
      </c>
      <c r="AT4" s="128">
        <f>AT3+AR4</f>
        <v>2</v>
      </c>
      <c r="AU4" s="129">
        <v>2</v>
      </c>
    </row>
    <row r="5" spans="1:66" ht="50.25" customHeight="1">
      <c r="A5" s="130" t="s">
        <v>134</v>
      </c>
      <c r="B5" s="131"/>
      <c r="C5" s="132">
        <v>0</v>
      </c>
      <c r="D5" s="133">
        <v>0</v>
      </c>
      <c r="E5" s="134">
        <v>0</v>
      </c>
      <c r="F5" s="134">
        <v>0</v>
      </c>
      <c r="G5" s="135">
        <v>0</v>
      </c>
      <c r="H5" s="133">
        <v>0</v>
      </c>
      <c r="I5" s="136">
        <v>184.27375000000001</v>
      </c>
      <c r="J5" s="134">
        <v>214.27375000000001</v>
      </c>
      <c r="K5" s="134">
        <v>204.27375000000001</v>
      </c>
      <c r="L5" s="134">
        <v>204.27375000000001</v>
      </c>
      <c r="M5" s="134">
        <v>204.27375000000001</v>
      </c>
      <c r="N5" s="134">
        <v>164.27375000000001</v>
      </c>
      <c r="O5" s="134">
        <v>164.27375000000001</v>
      </c>
      <c r="P5" s="134">
        <v>144.81575000000001</v>
      </c>
      <c r="Q5" s="137"/>
      <c r="R5" s="137"/>
      <c r="S5" s="138"/>
      <c r="T5" s="139"/>
      <c r="U5" s="137"/>
      <c r="V5" s="137"/>
      <c r="W5" s="137"/>
      <c r="X5" s="137"/>
      <c r="Y5" s="137"/>
      <c r="Z5" s="140"/>
      <c r="AA5" s="140"/>
      <c r="AB5" s="140"/>
      <c r="AC5" s="141"/>
      <c r="AD5" s="141"/>
      <c r="AE5" s="142"/>
      <c r="AF5" s="143"/>
      <c r="AG5" s="144"/>
      <c r="AH5" s="145">
        <f>SUM(C5:AG5)</f>
        <v>1484.7320000000002</v>
      </c>
      <c r="AM5" s="88"/>
      <c r="AO5" s="609"/>
      <c r="AP5" s="146">
        <v>39722</v>
      </c>
      <c r="AQ5" s="126">
        <f>E103</f>
        <v>0</v>
      </c>
      <c r="AR5" s="126">
        <f>E$108</f>
        <v>0</v>
      </c>
      <c r="AS5" s="147">
        <f>AS4+AQ5</f>
        <v>2</v>
      </c>
      <c r="AT5" s="128">
        <f t="shared" ref="AT5:AT33" si="0">AT4+AR5</f>
        <v>2</v>
      </c>
      <c r="AU5" s="129">
        <v>2</v>
      </c>
    </row>
    <row r="6" spans="1:66" ht="24" thickBot="1">
      <c r="A6" s="148" t="s">
        <v>135</v>
      </c>
      <c r="B6" s="149"/>
      <c r="C6" s="150"/>
      <c r="D6" s="151"/>
      <c r="E6" s="152"/>
      <c r="F6" s="153"/>
      <c r="G6" s="154"/>
      <c r="H6" s="155"/>
      <c r="I6" s="156"/>
      <c r="J6" s="156">
        <v>0</v>
      </c>
      <c r="K6" s="156">
        <v>0</v>
      </c>
      <c r="L6" s="156">
        <v>1.2</v>
      </c>
      <c r="M6" s="156">
        <v>1.2</v>
      </c>
      <c r="N6" s="156">
        <v>1.2</v>
      </c>
      <c r="O6" s="156">
        <v>1.2</v>
      </c>
      <c r="P6" s="156">
        <v>1.2</v>
      </c>
      <c r="Q6" s="157"/>
      <c r="R6" s="157"/>
      <c r="S6" s="158"/>
      <c r="T6" s="159"/>
      <c r="U6" s="157"/>
      <c r="V6" s="157"/>
      <c r="W6" s="157"/>
      <c r="X6" s="157"/>
      <c r="Y6" s="157"/>
      <c r="Z6" s="157"/>
      <c r="AA6" s="157"/>
      <c r="AB6" s="160"/>
      <c r="AC6" s="157"/>
      <c r="AD6" s="157"/>
      <c r="AE6" s="161"/>
      <c r="AF6" s="159"/>
      <c r="AG6" s="158"/>
      <c r="AH6" s="162">
        <f>SUM(G6:AB6)</f>
        <v>6</v>
      </c>
      <c r="AM6" s="88"/>
      <c r="AO6" s="609"/>
      <c r="AP6" s="146">
        <v>39753</v>
      </c>
      <c r="AQ6" s="126">
        <f>F103</f>
        <v>2</v>
      </c>
      <c r="AR6" s="126">
        <f>F$108</f>
        <v>2</v>
      </c>
      <c r="AS6" s="147">
        <f>AS5+AQ6</f>
        <v>4</v>
      </c>
      <c r="AT6" s="128">
        <f t="shared" si="0"/>
        <v>4</v>
      </c>
      <c r="AU6" s="129">
        <v>4</v>
      </c>
    </row>
    <row r="7" spans="1:66" ht="15.75" thickBot="1">
      <c r="A7" s="163"/>
      <c r="B7" s="164"/>
      <c r="C7" s="165"/>
      <c r="D7" s="166"/>
      <c r="E7" s="167"/>
      <c r="F7" s="168"/>
      <c r="G7" s="166"/>
      <c r="H7" s="165"/>
      <c r="I7" s="166"/>
      <c r="J7" s="169"/>
      <c r="K7" s="169"/>
      <c r="L7" s="169"/>
      <c r="M7" s="169"/>
      <c r="N7" s="169"/>
      <c r="O7" s="169"/>
      <c r="P7" s="169"/>
      <c r="Q7" s="170"/>
      <c r="R7" s="170"/>
      <c r="S7" s="171"/>
      <c r="T7" s="172"/>
      <c r="U7" s="170"/>
      <c r="V7" s="170"/>
      <c r="W7" s="170"/>
      <c r="X7" s="170"/>
      <c r="Y7" s="170"/>
      <c r="Z7" s="170"/>
      <c r="AA7" s="170"/>
      <c r="AB7" s="170"/>
      <c r="AC7" s="173"/>
      <c r="AD7" s="173"/>
      <c r="AE7" s="170"/>
      <c r="AF7" s="170"/>
      <c r="AG7" s="170"/>
      <c r="AH7" s="174"/>
      <c r="AM7" s="88"/>
      <c r="AO7" s="610"/>
      <c r="AP7" s="146">
        <v>39783</v>
      </c>
      <c r="AQ7" s="126">
        <f>G103</f>
        <v>0</v>
      </c>
      <c r="AR7" s="126">
        <f>G$108</f>
        <v>0</v>
      </c>
      <c r="AS7" s="147">
        <f>AS6+AQ7</f>
        <v>4</v>
      </c>
      <c r="AT7" s="128">
        <f t="shared" si="0"/>
        <v>4</v>
      </c>
      <c r="AU7" s="129">
        <v>4</v>
      </c>
    </row>
    <row r="8" spans="1:66" ht="15.75" thickBot="1">
      <c r="A8" s="163"/>
      <c r="B8" s="175"/>
      <c r="C8" s="176"/>
      <c r="D8" s="177"/>
      <c r="E8" s="178"/>
      <c r="F8" s="179"/>
      <c r="G8" s="169"/>
      <c r="H8" s="180"/>
      <c r="I8" s="169"/>
      <c r="J8" s="169"/>
      <c r="K8" s="169"/>
      <c r="L8" s="169"/>
      <c r="M8" s="169"/>
      <c r="N8" s="169"/>
      <c r="O8" s="169"/>
      <c r="P8" s="169"/>
      <c r="Q8" s="170"/>
      <c r="R8" s="170"/>
      <c r="S8" s="171"/>
      <c r="T8" s="172"/>
      <c r="U8" s="170"/>
      <c r="V8" s="170"/>
      <c r="W8" s="170"/>
      <c r="X8" s="170"/>
      <c r="Y8" s="170"/>
      <c r="Z8" s="170"/>
      <c r="AA8" s="170"/>
      <c r="AB8" s="170"/>
      <c r="AC8" s="173"/>
      <c r="AD8" s="173"/>
      <c r="AE8" s="170"/>
      <c r="AF8" s="170"/>
      <c r="AG8" s="170"/>
      <c r="AH8" s="174"/>
      <c r="AM8" s="88"/>
      <c r="AO8" s="608">
        <v>2009</v>
      </c>
      <c r="AP8" s="125" t="s">
        <v>136</v>
      </c>
      <c r="AQ8" s="126">
        <f>H103</f>
        <v>8.3333333333333339</v>
      </c>
      <c r="AR8" s="126">
        <f>H$108</f>
        <v>8.3333333333333339</v>
      </c>
      <c r="AS8" s="147">
        <f t="shared" ref="AS8:AS28" si="1">AS7+AQ8</f>
        <v>12.333333333333334</v>
      </c>
      <c r="AT8" s="128">
        <f t="shared" si="0"/>
        <v>12.333333333333334</v>
      </c>
      <c r="AU8" s="129">
        <v>4</v>
      </c>
    </row>
    <row r="9" spans="1:66" ht="15.75" thickBot="1">
      <c r="C9" s="600">
        <v>2008</v>
      </c>
      <c r="D9" s="602"/>
      <c r="E9" s="602"/>
      <c r="F9" s="602"/>
      <c r="G9" s="603"/>
      <c r="H9" s="600">
        <v>2009</v>
      </c>
      <c r="I9" s="602"/>
      <c r="J9" s="602"/>
      <c r="K9" s="602"/>
      <c r="L9" s="602"/>
      <c r="M9" s="602"/>
      <c r="N9" s="602"/>
      <c r="O9" s="602"/>
      <c r="P9" s="602"/>
      <c r="Q9" s="602"/>
      <c r="R9" s="602"/>
      <c r="S9" s="601"/>
      <c r="T9" s="604">
        <v>2010</v>
      </c>
      <c r="U9" s="605"/>
      <c r="V9" s="605"/>
      <c r="W9" s="605"/>
      <c r="X9" s="605"/>
      <c r="Y9" s="605"/>
      <c r="Z9" s="605"/>
      <c r="AA9" s="605"/>
      <c r="AB9" s="605"/>
      <c r="AC9" s="605"/>
      <c r="AD9" s="605"/>
      <c r="AE9" s="605"/>
      <c r="AF9" s="615">
        <v>2011</v>
      </c>
      <c r="AG9" s="616"/>
      <c r="AM9" s="88"/>
      <c r="AO9" s="609"/>
      <c r="AP9" s="146">
        <v>39845</v>
      </c>
      <c r="AQ9" s="126">
        <f>I103</f>
        <v>228.94708333333335</v>
      </c>
      <c r="AR9" s="126">
        <f>I108</f>
        <v>228.94708333333335</v>
      </c>
      <c r="AS9" s="147">
        <f t="shared" si="1"/>
        <v>241.2804166666667</v>
      </c>
      <c r="AT9" s="128">
        <f t="shared" si="0"/>
        <v>241.2804166666667</v>
      </c>
      <c r="AU9" s="181"/>
    </row>
    <row r="10" spans="1:66" ht="15.75" thickBot="1">
      <c r="A10" s="81" t="s">
        <v>111</v>
      </c>
      <c r="B10" s="82" t="s">
        <v>112</v>
      </c>
      <c r="C10" s="81" t="s">
        <v>113</v>
      </c>
      <c r="D10" s="83" t="s">
        <v>114</v>
      </c>
      <c r="E10" s="83" t="s">
        <v>115</v>
      </c>
      <c r="F10" s="83" t="s">
        <v>116</v>
      </c>
      <c r="G10" s="84" t="s">
        <v>117</v>
      </c>
      <c r="H10" s="81" t="s">
        <v>118</v>
      </c>
      <c r="I10" s="83" t="s">
        <v>119</v>
      </c>
      <c r="J10" s="83" t="s">
        <v>120</v>
      </c>
      <c r="K10" s="83" t="s">
        <v>121</v>
      </c>
      <c r="L10" s="83" t="s">
        <v>122</v>
      </c>
      <c r="M10" s="83" t="s">
        <v>123</v>
      </c>
      <c r="N10" s="83" t="s">
        <v>124</v>
      </c>
      <c r="O10" s="83" t="s">
        <v>113</v>
      </c>
      <c r="P10" s="83" t="s">
        <v>114</v>
      </c>
      <c r="Q10" s="83" t="s">
        <v>115</v>
      </c>
      <c r="R10" s="83" t="s">
        <v>116</v>
      </c>
      <c r="S10" s="85" t="s">
        <v>117</v>
      </c>
      <c r="T10" s="81" t="s">
        <v>118</v>
      </c>
      <c r="U10" s="83" t="s">
        <v>119</v>
      </c>
      <c r="V10" s="83" t="s">
        <v>120</v>
      </c>
      <c r="W10" s="83" t="s">
        <v>121</v>
      </c>
      <c r="X10" s="83" t="s">
        <v>122</v>
      </c>
      <c r="Y10" s="83" t="s">
        <v>123</v>
      </c>
      <c r="Z10" s="84" t="s">
        <v>124</v>
      </c>
      <c r="AA10" s="83" t="s">
        <v>113</v>
      </c>
      <c r="AB10" s="86" t="s">
        <v>114</v>
      </c>
      <c r="AC10" s="83" t="s">
        <v>115</v>
      </c>
      <c r="AD10" s="83" t="s">
        <v>116</v>
      </c>
      <c r="AE10" s="84" t="s">
        <v>117</v>
      </c>
      <c r="AF10" s="81" t="s">
        <v>118</v>
      </c>
      <c r="AG10" s="85" t="s">
        <v>125</v>
      </c>
      <c r="AH10" s="87" t="s">
        <v>126</v>
      </c>
      <c r="AM10" s="88"/>
      <c r="AO10" s="609"/>
      <c r="AP10" s="146">
        <v>39873</v>
      </c>
      <c r="AQ10" s="126">
        <f>J103</f>
        <v>274.86708333333337</v>
      </c>
      <c r="AR10" s="126">
        <f>J$108</f>
        <v>274.86708333333337</v>
      </c>
      <c r="AS10" s="147">
        <f t="shared" si="1"/>
        <v>516.14750000000004</v>
      </c>
      <c r="AT10" s="128">
        <f t="shared" si="0"/>
        <v>516.14750000000004</v>
      </c>
      <c r="AU10" s="181"/>
    </row>
    <row r="11" spans="1:66">
      <c r="A11" s="182" t="s">
        <v>90</v>
      </c>
      <c r="B11" s="183">
        <v>2000</v>
      </c>
      <c r="C11" s="184"/>
      <c r="D11" s="185"/>
      <c r="E11" s="185"/>
      <c r="F11" s="185"/>
      <c r="G11" s="185"/>
      <c r="H11" s="184"/>
      <c r="I11" s="185"/>
      <c r="J11" s="185"/>
      <c r="K11" s="185"/>
      <c r="L11" s="185"/>
      <c r="M11" s="185"/>
      <c r="N11" s="185"/>
      <c r="O11" s="185"/>
      <c r="P11" s="185"/>
      <c r="Q11" s="185"/>
      <c r="R11" s="185"/>
      <c r="S11" s="186"/>
      <c r="T11" s="184"/>
      <c r="U11" s="185"/>
      <c r="V11" s="185"/>
      <c r="W11" s="185"/>
      <c r="X11" s="185"/>
      <c r="Y11" s="185"/>
      <c r="Z11" s="185"/>
      <c r="AA11" s="98"/>
      <c r="AB11" s="98"/>
      <c r="AC11" s="187"/>
      <c r="AD11" s="187"/>
      <c r="AE11" s="188"/>
      <c r="AF11" s="189"/>
      <c r="AG11" s="190"/>
      <c r="AH11" s="191">
        <f>SUM(AH13:AH15)</f>
        <v>2162.7999999999997</v>
      </c>
      <c r="AI11" s="192"/>
      <c r="AM11" s="192"/>
      <c r="AN11" s="192"/>
      <c r="AO11" s="609"/>
      <c r="AP11" s="146">
        <v>39904</v>
      </c>
      <c r="AQ11" s="126">
        <f>K103</f>
        <v>220.10708333333335</v>
      </c>
      <c r="AR11" s="126">
        <f>K$108</f>
        <v>220.10708333333335</v>
      </c>
      <c r="AS11" s="147">
        <f t="shared" si="1"/>
        <v>736.25458333333336</v>
      </c>
      <c r="AT11" s="128">
        <f t="shared" si="0"/>
        <v>736.25458333333336</v>
      </c>
      <c r="AU11" s="181"/>
      <c r="AV11" s="192"/>
      <c r="AW11" s="192"/>
      <c r="AX11" s="192"/>
      <c r="AY11" s="192"/>
      <c r="AZ11" s="192"/>
      <c r="BA11" s="192"/>
      <c r="BB11" s="192"/>
      <c r="BF11" s="192"/>
      <c r="BG11" s="192"/>
      <c r="BH11" s="192"/>
      <c r="BI11" s="192"/>
      <c r="BJ11" s="192"/>
      <c r="BK11" s="192"/>
      <c r="BL11" s="192"/>
      <c r="BM11" s="192"/>
      <c r="BN11" s="192"/>
    </row>
    <row r="12" spans="1:66">
      <c r="A12" s="580" t="s">
        <v>128</v>
      </c>
      <c r="B12" s="592"/>
      <c r="C12" s="193"/>
      <c r="D12" s="194"/>
      <c r="E12" s="194"/>
      <c r="F12" s="194"/>
      <c r="G12" s="194"/>
      <c r="H12" s="194"/>
      <c r="I12" s="195"/>
      <c r="J12" s="195"/>
      <c r="K12" s="195"/>
      <c r="L12" s="195"/>
      <c r="M12" s="195"/>
      <c r="N12" s="196"/>
      <c r="O12" s="117"/>
      <c r="P12" s="117"/>
      <c r="Q12" s="117"/>
      <c r="R12" s="117"/>
      <c r="S12" s="197"/>
      <c r="T12" s="198"/>
      <c r="U12" s="118"/>
      <c r="V12" s="199"/>
      <c r="W12" s="200"/>
      <c r="X12" s="200"/>
      <c r="Y12" s="200"/>
      <c r="Z12" s="201"/>
      <c r="AA12" s="201"/>
      <c r="AB12" s="202"/>
      <c r="AC12" s="120"/>
      <c r="AD12" s="120"/>
      <c r="AE12" s="203"/>
      <c r="AF12" s="122"/>
      <c r="AG12" s="121"/>
      <c r="AH12" s="204"/>
      <c r="AI12" s="192"/>
      <c r="AM12" s="192"/>
      <c r="AN12" s="192"/>
      <c r="AO12" s="609"/>
      <c r="AP12" s="146">
        <v>39934</v>
      </c>
      <c r="AQ12" s="126">
        <f>L103</f>
        <v>382.80708333333331</v>
      </c>
      <c r="AR12" s="126">
        <f>L$108</f>
        <v>382.80708333333331</v>
      </c>
      <c r="AS12" s="147">
        <f t="shared" si="1"/>
        <v>1119.0616666666667</v>
      </c>
      <c r="AT12" s="128">
        <f t="shared" si="0"/>
        <v>1119.0616666666667</v>
      </c>
      <c r="AU12" s="181"/>
      <c r="AV12" s="192"/>
      <c r="AW12" s="192"/>
      <c r="AX12" s="192"/>
      <c r="AY12" s="192"/>
      <c r="AZ12" s="192"/>
      <c r="BA12" s="192"/>
      <c r="BB12" s="192"/>
      <c r="BF12" s="192"/>
      <c r="BG12" s="192"/>
      <c r="BH12" s="192"/>
      <c r="BI12" s="192"/>
      <c r="BJ12" s="192"/>
      <c r="BK12" s="192"/>
      <c r="BL12" s="192"/>
      <c r="BM12" s="192"/>
      <c r="BN12" s="192"/>
    </row>
    <row r="13" spans="1:66">
      <c r="A13" s="586" t="s">
        <v>137</v>
      </c>
      <c r="B13" s="593"/>
      <c r="C13" s="205"/>
      <c r="D13" s="205">
        <v>2</v>
      </c>
      <c r="E13" s="206"/>
      <c r="G13" s="206"/>
      <c r="H13" s="206"/>
      <c r="I13" s="206">
        <v>29.84</v>
      </c>
      <c r="J13" s="206">
        <v>44.76</v>
      </c>
      <c r="K13" s="207"/>
      <c r="L13" s="207"/>
      <c r="M13" s="208"/>
      <c r="N13" s="208"/>
      <c r="O13" s="209"/>
      <c r="P13" s="209"/>
      <c r="Q13" s="209"/>
      <c r="R13" s="209"/>
      <c r="S13" s="210"/>
      <c r="T13" s="211"/>
      <c r="U13" s="212"/>
      <c r="V13" s="213"/>
      <c r="W13" s="213"/>
      <c r="X13" s="213"/>
      <c r="Y13" s="214"/>
      <c r="Z13" s="213"/>
      <c r="AA13" s="213"/>
      <c r="AB13" s="215"/>
      <c r="AC13" s="120"/>
      <c r="AD13" s="120"/>
      <c r="AE13" s="215"/>
      <c r="AF13" s="122"/>
      <c r="AG13" s="121"/>
      <c r="AH13" s="216">
        <f>SUM(C13:AE13)</f>
        <v>76.599999999999994</v>
      </c>
      <c r="AI13" s="192"/>
      <c r="AM13" s="192"/>
      <c r="AN13" s="192"/>
      <c r="AO13" s="609"/>
      <c r="AP13" s="146">
        <v>39965</v>
      </c>
      <c r="AQ13" s="126">
        <f>M103</f>
        <v>494.78708333333333</v>
      </c>
      <c r="AR13" s="126">
        <f>M$108</f>
        <v>412.80708333333331</v>
      </c>
      <c r="AS13" s="147">
        <f t="shared" si="1"/>
        <v>1613.8487500000001</v>
      </c>
      <c r="AT13" s="128">
        <f t="shared" si="0"/>
        <v>1531.8687500000001</v>
      </c>
      <c r="AU13" s="181"/>
      <c r="AV13" s="192"/>
      <c r="AW13" s="192"/>
      <c r="AX13" s="192"/>
      <c r="AY13" s="192"/>
      <c r="AZ13" s="192"/>
      <c r="BA13" s="192"/>
      <c r="BB13" s="192"/>
      <c r="BF13" s="192"/>
      <c r="BG13" s="217"/>
      <c r="BH13" s="192"/>
      <c r="BI13" s="192"/>
      <c r="BJ13" s="192"/>
      <c r="BK13" s="192"/>
      <c r="BL13" s="192"/>
      <c r="BM13" s="192"/>
      <c r="BN13" s="192"/>
    </row>
    <row r="14" spans="1:66" ht="48.75" customHeight="1">
      <c r="A14" s="586" t="s">
        <v>138</v>
      </c>
      <c r="B14" s="593"/>
      <c r="C14" s="218"/>
      <c r="D14" s="219"/>
      <c r="E14" s="219"/>
      <c r="F14" s="219"/>
      <c r="G14" s="219"/>
      <c r="H14" s="218"/>
      <c r="I14" s="219"/>
      <c r="J14" s="219"/>
      <c r="K14" s="219"/>
      <c r="L14" s="220"/>
      <c r="M14" s="192"/>
      <c r="N14" s="221">
        <v>80</v>
      </c>
      <c r="O14" s="222">
        <v>160</v>
      </c>
      <c r="P14" s="221">
        <v>240</v>
      </c>
      <c r="Q14" s="222">
        <v>320</v>
      </c>
      <c r="R14" s="221">
        <v>400</v>
      </c>
      <c r="S14" s="223">
        <v>360</v>
      </c>
      <c r="T14" s="224">
        <v>280</v>
      </c>
      <c r="U14" s="225">
        <v>160</v>
      </c>
      <c r="V14" s="226"/>
      <c r="W14" s="227"/>
      <c r="X14" s="227"/>
      <c r="Y14" s="227"/>
      <c r="Z14" s="227"/>
      <c r="AA14" s="227"/>
      <c r="AB14" s="227"/>
      <c r="AC14" s="227"/>
      <c r="AD14" s="227"/>
      <c r="AE14" s="228"/>
      <c r="AF14" s="229"/>
      <c r="AG14" s="230"/>
      <c r="AH14" s="231">
        <f>SUM(N14:AE14)</f>
        <v>2000</v>
      </c>
      <c r="AI14" s="232"/>
      <c r="AM14" s="192"/>
      <c r="AN14" s="192"/>
      <c r="AO14" s="609"/>
      <c r="AP14" s="146">
        <v>39995</v>
      </c>
      <c r="AQ14" s="126">
        <f>N103</f>
        <v>537.52708333333339</v>
      </c>
      <c r="AR14" s="126">
        <f>N$108</f>
        <v>327.80708333333331</v>
      </c>
      <c r="AS14" s="147">
        <f t="shared" si="1"/>
        <v>2151.3758333333335</v>
      </c>
      <c r="AT14" s="128">
        <f t="shared" si="0"/>
        <v>1859.6758333333335</v>
      </c>
      <c r="AU14" s="181"/>
      <c r="AV14" s="192"/>
      <c r="AW14" s="192"/>
      <c r="AX14" s="192"/>
      <c r="AY14" s="192"/>
      <c r="AZ14" s="192"/>
      <c r="BA14" s="192"/>
      <c r="BB14" s="192"/>
      <c r="BF14" s="192"/>
      <c r="BG14" s="217"/>
      <c r="BH14" s="192"/>
      <c r="BI14" s="192"/>
      <c r="BJ14" s="192"/>
      <c r="BK14" s="192"/>
      <c r="BL14" s="192"/>
      <c r="BM14" s="192"/>
      <c r="BN14" s="192"/>
    </row>
    <row r="15" spans="1:66" ht="15.75" thickBot="1">
      <c r="A15" s="563" t="s">
        <v>139</v>
      </c>
      <c r="B15" s="564"/>
      <c r="C15" s="233"/>
      <c r="D15" s="234"/>
      <c r="E15" s="234"/>
      <c r="F15" s="234"/>
      <c r="G15" s="235"/>
      <c r="H15" s="233"/>
      <c r="I15" s="234"/>
      <c r="J15" s="234"/>
      <c r="K15" s="234"/>
      <c r="L15" s="236"/>
      <c r="M15" s="120"/>
      <c r="N15" s="237">
        <v>10</v>
      </c>
      <c r="O15" s="237">
        <v>10</v>
      </c>
      <c r="P15" s="237">
        <v>10</v>
      </c>
      <c r="Q15" s="237">
        <v>10</v>
      </c>
      <c r="R15" s="237">
        <v>10</v>
      </c>
      <c r="S15" s="237">
        <v>10</v>
      </c>
      <c r="T15" s="237">
        <v>10</v>
      </c>
      <c r="U15" s="237">
        <v>10</v>
      </c>
      <c r="V15" s="237">
        <v>6.2</v>
      </c>
      <c r="W15" s="238"/>
      <c r="X15" s="238"/>
      <c r="Y15" s="238"/>
      <c r="Z15" s="238"/>
      <c r="AA15" s="238"/>
      <c r="AB15" s="239"/>
      <c r="AC15" s="240"/>
      <c r="AD15" s="240"/>
      <c r="AE15" s="241"/>
      <c r="AF15" s="242"/>
      <c r="AG15" s="243"/>
      <c r="AH15" s="244">
        <f>SUM(L15:AE15)</f>
        <v>86.2</v>
      </c>
      <c r="AI15" s="192"/>
      <c r="AM15" s="192"/>
      <c r="AN15" s="192"/>
      <c r="AO15" s="609"/>
      <c r="AP15" s="146">
        <v>40026</v>
      </c>
      <c r="AQ15" s="126">
        <f>O103</f>
        <v>531.7570833333333</v>
      </c>
      <c r="AR15" s="126">
        <f>O$108</f>
        <v>257.78708333333338</v>
      </c>
      <c r="AS15" s="147">
        <f t="shared" si="1"/>
        <v>2683.1329166666669</v>
      </c>
      <c r="AT15" s="128">
        <f t="shared" si="0"/>
        <v>2117.4629166666668</v>
      </c>
      <c r="AU15" s="181"/>
      <c r="AV15" s="192"/>
      <c r="AW15" s="192"/>
      <c r="AX15" s="192"/>
      <c r="AY15" s="192"/>
      <c r="AZ15" s="192"/>
      <c r="BA15" s="192"/>
      <c r="BB15" s="192"/>
      <c r="BF15" s="192"/>
      <c r="BG15" s="192"/>
      <c r="BH15" s="192"/>
      <c r="BI15" s="192"/>
      <c r="BJ15" s="192"/>
      <c r="BK15" s="192"/>
      <c r="BL15" s="192"/>
      <c r="BM15" s="192"/>
      <c r="BN15" s="192"/>
    </row>
    <row r="16" spans="1:66">
      <c r="A16" s="595" t="s">
        <v>129</v>
      </c>
      <c r="B16" s="596"/>
      <c r="C16" s="245"/>
      <c r="D16" s="246"/>
      <c r="E16" s="246"/>
      <c r="F16" s="246"/>
      <c r="G16" s="246"/>
      <c r="H16" s="246"/>
      <c r="I16" s="247"/>
      <c r="J16" s="247"/>
      <c r="K16" s="247"/>
      <c r="L16" s="247"/>
      <c r="M16" s="247"/>
      <c r="N16" s="247"/>
      <c r="O16" s="247"/>
      <c r="P16" s="247"/>
      <c r="Q16" s="247"/>
      <c r="R16" s="248"/>
      <c r="S16" s="249"/>
      <c r="T16" s="250"/>
      <c r="U16" s="251"/>
      <c r="V16" s="251"/>
      <c r="W16" s="251"/>
      <c r="X16" s="251"/>
      <c r="Y16" s="251"/>
      <c r="Z16" s="252"/>
      <c r="AA16" s="240"/>
      <c r="AB16" s="120"/>
      <c r="AC16" s="192"/>
      <c r="AD16" s="120"/>
      <c r="AE16" s="192"/>
      <c r="AF16" s="122"/>
      <c r="AG16" s="121"/>
      <c r="AH16" s="253"/>
      <c r="AI16" s="192"/>
      <c r="AM16" s="217"/>
      <c r="AN16" s="217"/>
      <c r="AO16" s="609"/>
      <c r="AP16" s="125" t="s">
        <v>140</v>
      </c>
      <c r="AQ16" s="126">
        <f>P103</f>
        <v>697.7190833333334</v>
      </c>
      <c r="AR16" s="126">
        <f>P$108</f>
        <v>289.06908333333331</v>
      </c>
      <c r="AS16" s="147">
        <f t="shared" si="1"/>
        <v>3380.8520000000003</v>
      </c>
      <c r="AT16" s="128">
        <f t="shared" si="0"/>
        <v>2406.5320000000002</v>
      </c>
      <c r="AU16" s="181"/>
      <c r="AV16" s="192"/>
      <c r="AW16" s="192"/>
      <c r="AX16" s="192"/>
      <c r="AY16" s="192"/>
      <c r="AZ16" s="192"/>
      <c r="BA16" s="192"/>
      <c r="BB16" s="192"/>
      <c r="BC16" s="192"/>
      <c r="BD16" s="192"/>
      <c r="BE16" s="192"/>
      <c r="BF16" s="192"/>
      <c r="BG16" s="192"/>
      <c r="BH16" s="192"/>
      <c r="BI16" s="192"/>
      <c r="BJ16" s="192"/>
      <c r="BK16" s="192"/>
      <c r="BL16" s="192"/>
      <c r="BM16" s="192"/>
      <c r="BN16" s="192"/>
    </row>
    <row r="17" spans="1:66">
      <c r="A17" s="586" t="s">
        <v>137</v>
      </c>
      <c r="B17" s="593"/>
      <c r="C17" s="205"/>
      <c r="D17" s="205">
        <v>2</v>
      </c>
      <c r="E17" s="206"/>
      <c r="G17" s="206"/>
      <c r="H17" s="206"/>
      <c r="I17" s="254">
        <v>29.84</v>
      </c>
      <c r="J17" s="254">
        <v>44.76</v>
      </c>
      <c r="K17" s="208"/>
      <c r="L17" s="208"/>
      <c r="M17" s="208"/>
      <c r="N17" s="208"/>
      <c r="O17" s="292"/>
      <c r="P17" s="208"/>
      <c r="Q17" s="208"/>
      <c r="R17" s="209"/>
      <c r="S17" s="210"/>
      <c r="T17" s="211"/>
      <c r="U17" s="212"/>
      <c r="V17" s="192"/>
      <c r="W17" s="192"/>
      <c r="X17" s="192"/>
      <c r="Y17" s="255"/>
      <c r="Z17" s="192"/>
      <c r="AA17" s="192"/>
      <c r="AB17" s="215"/>
      <c r="AC17" s="120"/>
      <c r="AD17" s="120"/>
      <c r="AE17" s="215"/>
      <c r="AF17" s="122"/>
      <c r="AG17" s="121"/>
      <c r="AH17" s="216">
        <f>SUM(C17:AB17)</f>
        <v>76.599999999999994</v>
      </c>
      <c r="AI17" s="192"/>
      <c r="AM17" s="192"/>
      <c r="AN17" s="192"/>
      <c r="AO17" s="609"/>
      <c r="AP17" s="146">
        <v>40087</v>
      </c>
      <c r="AQ17" s="126">
        <f>Q103</f>
        <v>623.81083333333345</v>
      </c>
      <c r="AR17" s="126">
        <f>Q$108</f>
        <v>209.2775</v>
      </c>
      <c r="AS17" s="147">
        <f t="shared" si="1"/>
        <v>4004.6628333333338</v>
      </c>
      <c r="AT17" s="128">
        <f t="shared" si="0"/>
        <v>2615.8095000000003</v>
      </c>
      <c r="AU17" s="181"/>
      <c r="AV17" s="192"/>
      <c r="AW17" s="192"/>
      <c r="AX17" s="192"/>
      <c r="AY17" s="192"/>
      <c r="AZ17" s="192"/>
      <c r="BA17" s="192"/>
      <c r="BB17" s="192"/>
      <c r="BC17" s="192"/>
      <c r="BD17" s="192"/>
      <c r="BE17" s="192"/>
      <c r="BF17" s="192"/>
      <c r="BG17" s="192"/>
      <c r="BH17" s="192"/>
      <c r="BI17" s="192"/>
      <c r="BJ17" s="192"/>
      <c r="BK17" s="192"/>
      <c r="BL17" s="192"/>
      <c r="BM17" s="192"/>
      <c r="BN17" s="192"/>
    </row>
    <row r="18" spans="1:66" ht="49.5" customHeight="1">
      <c r="A18" s="586" t="s">
        <v>134</v>
      </c>
      <c r="B18" s="593"/>
      <c r="C18" s="229"/>
      <c r="D18" s="227"/>
      <c r="E18" s="227"/>
      <c r="F18" s="227"/>
      <c r="G18" s="256"/>
      <c r="H18" s="229"/>
      <c r="I18" s="227"/>
      <c r="J18" s="227"/>
      <c r="K18" s="227"/>
      <c r="L18" s="227"/>
      <c r="M18" s="227"/>
      <c r="N18" s="227"/>
      <c r="O18" s="227"/>
      <c r="P18" s="227"/>
      <c r="Q18" s="120"/>
      <c r="R18" s="221">
        <v>80</v>
      </c>
      <c r="S18" s="222">
        <v>160</v>
      </c>
      <c r="T18" s="221">
        <v>240</v>
      </c>
      <c r="U18" s="222">
        <v>320</v>
      </c>
      <c r="V18" s="221">
        <v>400</v>
      </c>
      <c r="W18" s="223">
        <v>360</v>
      </c>
      <c r="X18" s="224">
        <v>280</v>
      </c>
      <c r="Y18" s="225">
        <v>160</v>
      </c>
      <c r="Z18" s="226"/>
      <c r="AA18" s="120"/>
      <c r="AB18" s="257"/>
      <c r="AC18" s="227"/>
      <c r="AD18" s="227"/>
      <c r="AE18" s="257"/>
      <c r="AF18" s="229"/>
      <c r="AG18" s="230"/>
      <c r="AH18" s="244">
        <f>SUM(R18:Z18)</f>
        <v>2000</v>
      </c>
      <c r="AI18" s="192"/>
      <c r="AM18" s="192"/>
      <c r="AN18" s="192"/>
      <c r="AO18" s="609"/>
      <c r="AP18" s="146">
        <v>40118</v>
      </c>
      <c r="AQ18" s="258">
        <f>R103</f>
        <v>710.95333333333338</v>
      </c>
      <c r="AR18" s="126">
        <f>R$108</f>
        <v>391.70666666666665</v>
      </c>
      <c r="AS18" s="147">
        <f t="shared" si="1"/>
        <v>4715.6161666666667</v>
      </c>
      <c r="AT18" s="128">
        <f t="shared" si="0"/>
        <v>3007.5161666666668</v>
      </c>
      <c r="AU18" s="181"/>
      <c r="AV18" s="192"/>
      <c r="AW18" s="192"/>
      <c r="AX18" s="192"/>
      <c r="AY18" s="192"/>
      <c r="AZ18" s="192"/>
      <c r="BA18" s="192"/>
      <c r="BB18" s="192"/>
      <c r="BC18" s="192"/>
      <c r="BD18" s="192"/>
      <c r="BE18" s="192"/>
      <c r="BF18" s="192"/>
      <c r="BG18" s="192"/>
      <c r="BH18" s="192"/>
      <c r="BI18" s="192"/>
      <c r="BJ18" s="192"/>
      <c r="BK18" s="192"/>
      <c r="BL18" s="192"/>
      <c r="BM18" s="192"/>
      <c r="BN18" s="192"/>
    </row>
    <row r="19" spans="1:66" s="50" customFormat="1" ht="15.75" thickBot="1">
      <c r="A19" s="563" t="s">
        <v>139</v>
      </c>
      <c r="B19" s="564"/>
      <c r="C19" s="159"/>
      <c r="D19" s="157"/>
      <c r="E19" s="157"/>
      <c r="F19" s="157"/>
      <c r="G19" s="160"/>
      <c r="H19" s="159"/>
      <c r="I19" s="157"/>
      <c r="J19" s="157"/>
      <c r="K19" s="157"/>
      <c r="L19" s="259"/>
      <c r="M19" s="260"/>
      <c r="N19" s="260"/>
      <c r="O19" s="260"/>
      <c r="P19" s="261"/>
      <c r="Q19" s="262"/>
      <c r="R19" s="263">
        <v>10</v>
      </c>
      <c r="S19" s="263">
        <v>10</v>
      </c>
      <c r="T19" s="263">
        <v>10</v>
      </c>
      <c r="U19" s="263">
        <v>10</v>
      </c>
      <c r="V19" s="263">
        <v>10</v>
      </c>
      <c r="W19" s="263">
        <v>10</v>
      </c>
      <c r="X19" s="263">
        <v>10</v>
      </c>
      <c r="Y19" s="263">
        <v>10</v>
      </c>
      <c r="Z19" s="263">
        <v>6.2</v>
      </c>
      <c r="AA19" s="260"/>
      <c r="AB19" s="261"/>
      <c r="AC19" s="263"/>
      <c r="AD19" s="263"/>
      <c r="AE19" s="264"/>
      <c r="AF19" s="265"/>
      <c r="AG19" s="266"/>
      <c r="AH19" s="267">
        <f>SUM(R19:Z19)</f>
        <v>86.2</v>
      </c>
      <c r="AI19" s="268"/>
      <c r="AM19" s="268"/>
      <c r="AN19" s="268"/>
      <c r="AO19" s="610"/>
      <c r="AP19" s="146">
        <v>40148</v>
      </c>
      <c r="AQ19" s="126">
        <f>S103</f>
        <v>698.71833333333336</v>
      </c>
      <c r="AR19" s="126">
        <f>S$108</f>
        <v>463.81083333333333</v>
      </c>
      <c r="AS19" s="147">
        <f t="shared" si="1"/>
        <v>5414.3344999999999</v>
      </c>
      <c r="AT19" s="128">
        <f t="shared" si="0"/>
        <v>3471.3270000000002</v>
      </c>
      <c r="AU19" s="181"/>
      <c r="AV19" s="268"/>
      <c r="AW19" s="268"/>
      <c r="AX19" s="268"/>
      <c r="AY19" s="268"/>
      <c r="AZ19" s="268"/>
      <c r="BA19" s="268"/>
      <c r="BB19" s="268"/>
      <c r="BC19" s="268"/>
      <c r="BD19" s="268"/>
      <c r="BE19" s="268"/>
      <c r="BF19" s="268"/>
      <c r="BG19" s="268"/>
      <c r="BH19" s="268"/>
      <c r="BI19" s="268"/>
      <c r="BJ19" s="268"/>
      <c r="BK19" s="268"/>
      <c r="BL19" s="268"/>
      <c r="BM19" s="268"/>
      <c r="BN19" s="268"/>
    </row>
    <row r="20" spans="1:66" s="50" customFormat="1">
      <c r="A20" s="269"/>
      <c r="B20" s="270"/>
      <c r="C20" s="170"/>
      <c r="D20" s="170"/>
      <c r="E20" s="170"/>
      <c r="F20" s="170"/>
      <c r="G20" s="170"/>
      <c r="H20" s="170"/>
      <c r="I20" s="170"/>
      <c r="J20" s="170"/>
      <c r="K20" s="170"/>
      <c r="L20" s="268"/>
      <c r="M20" s="268"/>
      <c r="N20" s="268"/>
      <c r="O20" s="268"/>
      <c r="P20" s="268"/>
      <c r="Q20" s="268"/>
      <c r="R20" s="271"/>
      <c r="S20" s="271"/>
      <c r="T20" s="271"/>
      <c r="U20" s="271"/>
      <c r="V20" s="271"/>
      <c r="W20" s="271"/>
      <c r="X20" s="271"/>
      <c r="Y20" s="271"/>
      <c r="Z20" s="271"/>
      <c r="AA20" s="268"/>
      <c r="AB20" s="268"/>
      <c r="AC20" s="271"/>
      <c r="AD20" s="271"/>
      <c r="AE20" s="271"/>
      <c r="AF20" s="271"/>
      <c r="AG20" s="271"/>
      <c r="AH20" s="272"/>
      <c r="AI20" s="268"/>
      <c r="AM20" s="268"/>
      <c r="AN20" s="268"/>
      <c r="AO20" s="608">
        <v>2010</v>
      </c>
      <c r="AP20" s="125" t="s">
        <v>141</v>
      </c>
      <c r="AQ20" s="126">
        <f>T103</f>
        <v>484.43</v>
      </c>
      <c r="AR20" s="126">
        <f>T$108</f>
        <v>544.12</v>
      </c>
      <c r="AS20" s="147">
        <f t="shared" si="1"/>
        <v>5898.7645000000002</v>
      </c>
      <c r="AT20" s="128">
        <f t="shared" si="0"/>
        <v>4015.4470000000001</v>
      </c>
      <c r="AU20" s="181"/>
      <c r="AV20" s="268"/>
      <c r="AW20" s="268"/>
      <c r="AX20" s="268"/>
      <c r="AY20" s="268"/>
      <c r="AZ20" s="268"/>
      <c r="BA20" s="268"/>
      <c r="BB20" s="268"/>
      <c r="BC20" s="268"/>
      <c r="BD20" s="268"/>
      <c r="BE20" s="268"/>
      <c r="BF20" s="268"/>
      <c r="BG20" s="268"/>
      <c r="BH20" s="268"/>
      <c r="BI20" s="268"/>
      <c r="BJ20" s="268"/>
      <c r="BK20" s="268"/>
      <c r="BL20" s="268"/>
      <c r="BM20" s="268"/>
      <c r="BN20" s="268"/>
    </row>
    <row r="21" spans="1:66" s="50" customFormat="1" ht="15.75" thickBot="1">
      <c r="A21" s="269"/>
      <c r="B21" s="270"/>
      <c r="C21" s="170"/>
      <c r="D21" s="170"/>
      <c r="E21" s="170"/>
      <c r="F21" s="170"/>
      <c r="G21" s="170"/>
      <c r="H21" s="170"/>
      <c r="I21" s="170"/>
      <c r="J21" s="170"/>
      <c r="K21" s="170"/>
      <c r="L21" s="268"/>
      <c r="M21" s="268"/>
      <c r="N21" s="268"/>
      <c r="O21" s="268"/>
      <c r="P21" s="268"/>
      <c r="Q21" s="268"/>
      <c r="R21" s="271"/>
      <c r="S21" s="271"/>
      <c r="T21" s="271"/>
      <c r="U21" s="271"/>
      <c r="V21" s="271"/>
      <c r="W21" s="271"/>
      <c r="X21" s="271"/>
      <c r="Y21" s="271"/>
      <c r="Z21" s="271"/>
      <c r="AA21" s="268"/>
      <c r="AB21" s="273"/>
      <c r="AC21" s="271"/>
      <c r="AD21" s="271"/>
      <c r="AE21" s="271"/>
      <c r="AF21" s="271"/>
      <c r="AG21" s="271"/>
      <c r="AH21" s="274"/>
      <c r="AI21" s="268"/>
      <c r="AM21" s="268"/>
      <c r="AN21" s="268"/>
      <c r="AO21" s="609"/>
      <c r="AP21" s="146">
        <v>40210</v>
      </c>
      <c r="AQ21" s="126">
        <f>U103</f>
        <v>363.27000000000004</v>
      </c>
      <c r="AR21" s="126">
        <f>U$108</f>
        <v>676.88499999999999</v>
      </c>
      <c r="AS21" s="147">
        <f t="shared" si="1"/>
        <v>6262.0345000000007</v>
      </c>
      <c r="AT21" s="128">
        <f t="shared" si="0"/>
        <v>4692.3320000000003</v>
      </c>
      <c r="AU21" s="181"/>
      <c r="AV21" s="268"/>
      <c r="AW21" s="268"/>
      <c r="AX21" s="268"/>
      <c r="AY21" s="268"/>
      <c r="AZ21" s="268"/>
      <c r="BA21" s="268"/>
      <c r="BB21" s="268"/>
      <c r="BC21" s="268"/>
      <c r="BD21" s="268"/>
      <c r="BE21" s="268"/>
      <c r="BF21" s="268"/>
      <c r="BG21" s="268"/>
      <c r="BH21" s="268"/>
      <c r="BI21" s="268"/>
      <c r="BJ21" s="268"/>
      <c r="BK21" s="268"/>
      <c r="BL21" s="268"/>
      <c r="BM21" s="268"/>
      <c r="BN21" s="268"/>
    </row>
    <row r="22" spans="1:66" s="50" customFormat="1" ht="15.75" thickBot="1">
      <c r="A22"/>
      <c r="B22"/>
      <c r="C22" s="570">
        <v>2008</v>
      </c>
      <c r="D22" s="571"/>
      <c r="E22" s="571"/>
      <c r="F22" s="571"/>
      <c r="G22" s="572"/>
      <c r="H22" s="570">
        <v>2009</v>
      </c>
      <c r="I22" s="571"/>
      <c r="J22" s="571"/>
      <c r="K22" s="571"/>
      <c r="L22" s="571"/>
      <c r="M22" s="571"/>
      <c r="N22" s="571"/>
      <c r="O22" s="571"/>
      <c r="P22" s="571"/>
      <c r="Q22" s="571"/>
      <c r="R22" s="571"/>
      <c r="S22" s="572"/>
      <c r="T22" s="570">
        <v>2010</v>
      </c>
      <c r="U22" s="571"/>
      <c r="V22" s="571"/>
      <c r="W22" s="571"/>
      <c r="X22" s="571"/>
      <c r="Y22" s="571"/>
      <c r="Z22" s="571"/>
      <c r="AA22" s="571"/>
      <c r="AB22" s="571"/>
      <c r="AC22" s="571"/>
      <c r="AD22" s="571"/>
      <c r="AE22" s="572"/>
      <c r="AF22" s="573">
        <v>2011</v>
      </c>
      <c r="AG22" s="574"/>
      <c r="AH22"/>
      <c r="AI22" s="268"/>
      <c r="AM22" s="268"/>
      <c r="AN22" s="268"/>
      <c r="AO22" s="609"/>
      <c r="AP22" s="146">
        <v>40238</v>
      </c>
      <c r="AQ22" s="126">
        <f>V103</f>
        <v>215.83</v>
      </c>
      <c r="AR22" s="126">
        <f>V$108</f>
        <v>629.43333333333328</v>
      </c>
      <c r="AS22" s="147">
        <f t="shared" si="1"/>
        <v>6477.8645000000006</v>
      </c>
      <c r="AT22" s="128">
        <f t="shared" si="0"/>
        <v>5321.7653333333337</v>
      </c>
      <c r="AU22" s="181"/>
      <c r="AV22" s="268"/>
      <c r="AW22" s="268"/>
      <c r="AX22" s="268"/>
      <c r="AY22" s="268"/>
      <c r="AZ22" s="268"/>
      <c r="BA22" s="268"/>
      <c r="BB22" s="268"/>
      <c r="BC22" s="268"/>
      <c r="BD22" s="268"/>
      <c r="BE22" s="268"/>
      <c r="BF22" s="268"/>
      <c r="BG22" s="268"/>
      <c r="BH22" s="268"/>
      <c r="BI22" s="268"/>
      <c r="BJ22" s="268"/>
      <c r="BK22" s="268"/>
      <c r="BL22" s="268"/>
      <c r="BM22" s="268"/>
      <c r="BN22" s="268"/>
    </row>
    <row r="23" spans="1:66" s="50" customFormat="1" ht="15.75" thickBot="1">
      <c r="A23" s="81" t="s">
        <v>111</v>
      </c>
      <c r="B23" s="275" t="s">
        <v>112</v>
      </c>
      <c r="C23" s="81" t="s">
        <v>113</v>
      </c>
      <c r="D23" s="83" t="s">
        <v>114</v>
      </c>
      <c r="E23" s="83" t="s">
        <v>115</v>
      </c>
      <c r="F23" s="83" t="s">
        <v>116</v>
      </c>
      <c r="G23" s="85" t="s">
        <v>117</v>
      </c>
      <c r="H23" s="81" t="s">
        <v>118</v>
      </c>
      <c r="I23" s="83" t="s">
        <v>119</v>
      </c>
      <c r="J23" s="83" t="s">
        <v>120</v>
      </c>
      <c r="K23" s="83" t="s">
        <v>121</v>
      </c>
      <c r="L23" s="83" t="s">
        <v>122</v>
      </c>
      <c r="M23" s="83" t="s">
        <v>123</v>
      </c>
      <c r="N23" s="83" t="s">
        <v>124</v>
      </c>
      <c r="O23" s="83" t="s">
        <v>113</v>
      </c>
      <c r="P23" s="83" t="s">
        <v>114</v>
      </c>
      <c r="Q23" s="83" t="s">
        <v>115</v>
      </c>
      <c r="R23" s="83" t="s">
        <v>116</v>
      </c>
      <c r="S23" s="85" t="s">
        <v>117</v>
      </c>
      <c r="T23" s="81" t="s">
        <v>118</v>
      </c>
      <c r="U23" s="83" t="s">
        <v>119</v>
      </c>
      <c r="V23" s="83" t="s">
        <v>120</v>
      </c>
      <c r="W23" s="83" t="s">
        <v>121</v>
      </c>
      <c r="X23" s="83" t="s">
        <v>122</v>
      </c>
      <c r="Y23" s="83" t="s">
        <v>123</v>
      </c>
      <c r="Z23" s="84" t="s">
        <v>124</v>
      </c>
      <c r="AA23" s="83" t="s">
        <v>113</v>
      </c>
      <c r="AB23" s="86" t="s">
        <v>114</v>
      </c>
      <c r="AC23" s="83" t="s">
        <v>115</v>
      </c>
      <c r="AD23" s="83" t="s">
        <v>116</v>
      </c>
      <c r="AE23" s="85" t="s">
        <v>117</v>
      </c>
      <c r="AF23" s="276"/>
      <c r="AG23" s="277"/>
      <c r="AH23" s="87" t="s">
        <v>126</v>
      </c>
      <c r="AI23" s="268"/>
      <c r="AM23" s="268"/>
      <c r="AN23" s="268"/>
      <c r="AO23" s="609"/>
      <c r="AP23" s="125" t="s">
        <v>142</v>
      </c>
      <c r="AQ23" s="126">
        <f>W103</f>
        <v>193.12</v>
      </c>
      <c r="AR23" s="126">
        <f>W$108</f>
        <v>563.26666666666677</v>
      </c>
      <c r="AS23" s="147">
        <f t="shared" si="1"/>
        <v>6670.9845000000005</v>
      </c>
      <c r="AT23" s="128">
        <f t="shared" si="0"/>
        <v>5885.0320000000002</v>
      </c>
      <c r="AU23" s="181"/>
      <c r="AV23" s="268"/>
      <c r="AW23" s="268"/>
      <c r="AX23" s="268"/>
      <c r="AY23" s="268"/>
      <c r="AZ23" s="268"/>
      <c r="BA23" s="268"/>
      <c r="BB23" s="268"/>
      <c r="BC23" s="268"/>
      <c r="BD23" s="268"/>
      <c r="BE23" s="268"/>
      <c r="BF23" s="268"/>
      <c r="BG23" s="268"/>
      <c r="BH23" s="268"/>
      <c r="BI23" s="268"/>
      <c r="BJ23" s="268"/>
      <c r="BK23" s="268"/>
      <c r="BL23" s="268"/>
      <c r="BM23" s="268"/>
      <c r="BN23" s="268"/>
    </row>
    <row r="24" spans="1:66" s="50" customFormat="1">
      <c r="A24" s="278" t="s">
        <v>143</v>
      </c>
      <c r="B24" s="279">
        <v>943.5</v>
      </c>
      <c r="C24" s="184"/>
      <c r="D24" s="185"/>
      <c r="E24" s="185"/>
      <c r="F24" s="185"/>
      <c r="G24" s="186"/>
      <c r="H24" s="184"/>
      <c r="I24" s="185"/>
      <c r="J24" s="185"/>
      <c r="K24" s="185"/>
      <c r="L24" s="185"/>
      <c r="M24" s="185"/>
      <c r="N24" s="185"/>
      <c r="O24" s="185"/>
      <c r="P24" s="185"/>
      <c r="Q24" s="185"/>
      <c r="R24" s="185"/>
      <c r="S24" s="186"/>
      <c r="T24" s="184"/>
      <c r="U24" s="185"/>
      <c r="V24" s="185"/>
      <c r="W24" s="185"/>
      <c r="X24" s="185"/>
      <c r="Y24" s="185"/>
      <c r="Z24" s="185"/>
      <c r="AA24" s="185"/>
      <c r="AB24" s="185"/>
      <c r="AC24" s="280"/>
      <c r="AD24" s="280"/>
      <c r="AE24" s="281"/>
      <c r="AF24" s="189"/>
      <c r="AG24" s="190"/>
      <c r="AH24" s="282">
        <f>SUM(AH26:AH28)</f>
        <v>1000.0024999999999</v>
      </c>
      <c r="AI24" s="268"/>
      <c r="AM24" s="268"/>
      <c r="AN24" s="268"/>
      <c r="AO24" s="609"/>
      <c r="AP24" s="146">
        <v>40299</v>
      </c>
      <c r="AQ24" s="126">
        <f>X103</f>
        <v>168.89000000000001</v>
      </c>
      <c r="AR24" s="126">
        <f>X$108</f>
        <v>398.85</v>
      </c>
      <c r="AS24" s="147">
        <f t="shared" si="1"/>
        <v>6839.8745000000008</v>
      </c>
      <c r="AT24" s="128">
        <f t="shared" si="0"/>
        <v>6283.8820000000005</v>
      </c>
      <c r="AU24" s="181"/>
      <c r="AV24" s="268"/>
      <c r="AW24" s="268"/>
      <c r="AX24" s="268"/>
      <c r="AY24" s="268"/>
      <c r="AZ24" s="268"/>
      <c r="BA24" s="268"/>
      <c r="BB24" s="268"/>
      <c r="BC24" s="268"/>
      <c r="BD24" s="268"/>
      <c r="BE24" s="268"/>
      <c r="BF24" s="268"/>
      <c r="BG24" s="268"/>
      <c r="BH24" s="268"/>
      <c r="BI24" s="268"/>
      <c r="BJ24" s="268"/>
      <c r="BK24" s="268"/>
      <c r="BL24" s="268"/>
      <c r="BM24" s="268"/>
      <c r="BN24" s="268"/>
    </row>
    <row r="25" spans="1:66" s="50" customFormat="1">
      <c r="A25" s="113" t="s">
        <v>128</v>
      </c>
      <c r="B25" s="283"/>
      <c r="C25" s="284"/>
      <c r="D25" s="285"/>
      <c r="E25" s="285"/>
      <c r="F25" s="285"/>
      <c r="G25" s="285"/>
      <c r="H25" s="285"/>
      <c r="I25" s="286"/>
      <c r="J25" s="286"/>
      <c r="K25" s="286"/>
      <c r="L25" s="286"/>
      <c r="M25" s="117"/>
      <c r="N25" s="117"/>
      <c r="O25" s="117"/>
      <c r="P25" s="117"/>
      <c r="Q25" s="117"/>
      <c r="R25" s="117"/>
      <c r="S25" s="117"/>
      <c r="T25" s="287"/>
      <c r="U25" s="288"/>
      <c r="V25" s="120"/>
      <c r="W25" s="120"/>
      <c r="X25" s="289"/>
      <c r="Y25" s="289"/>
      <c r="Z25" s="202"/>
      <c r="AA25" s="202"/>
      <c r="AB25" s="120"/>
      <c r="AC25" s="120"/>
      <c r="AD25" s="120"/>
      <c r="AE25" s="121"/>
      <c r="AF25" s="122"/>
      <c r="AG25" s="121"/>
      <c r="AH25" s="290"/>
      <c r="AI25" s="268"/>
      <c r="AM25" s="268"/>
      <c r="AN25" s="268"/>
      <c r="AO25" s="609"/>
      <c r="AP25" s="146">
        <v>40330</v>
      </c>
      <c r="AQ25" s="258">
        <f>Y103</f>
        <v>215.09</v>
      </c>
      <c r="AR25" s="126">
        <f>Y$108</f>
        <v>211.95</v>
      </c>
      <c r="AS25" s="147">
        <f t="shared" si="1"/>
        <v>7054.964500000001</v>
      </c>
      <c r="AT25" s="128">
        <f t="shared" si="0"/>
        <v>6495.8320000000003</v>
      </c>
      <c r="AU25" s="181"/>
      <c r="AV25" s="268"/>
      <c r="AW25" s="268"/>
      <c r="AX25" s="268"/>
      <c r="AY25" s="268"/>
      <c r="AZ25" s="268"/>
      <c r="BA25" s="268"/>
      <c r="BB25" s="268"/>
      <c r="BC25" s="268"/>
      <c r="BD25" s="268"/>
      <c r="BE25" s="268"/>
      <c r="BF25" s="268"/>
      <c r="BG25" s="268"/>
      <c r="BH25" s="268"/>
      <c r="BI25" s="268"/>
      <c r="BJ25" s="268"/>
      <c r="BK25" s="268"/>
      <c r="BL25" s="268"/>
      <c r="BM25" s="268"/>
      <c r="BN25" s="268"/>
    </row>
    <row r="26" spans="1:66" s="50" customFormat="1">
      <c r="A26" s="611" t="s">
        <v>137</v>
      </c>
      <c r="B26" s="612"/>
      <c r="C26" s="291"/>
      <c r="D26" s="292"/>
      <c r="E26"/>
      <c r="F26" s="292"/>
      <c r="G26" s="292"/>
      <c r="H26" s="292"/>
      <c r="I26" s="292">
        <v>6.5</v>
      </c>
      <c r="J26" s="208"/>
      <c r="K26" s="208"/>
      <c r="L26" s="208"/>
      <c r="M26" s="208"/>
      <c r="N26" s="208"/>
      <c r="O26" s="208"/>
      <c r="P26" s="208"/>
      <c r="Q26" s="208"/>
      <c r="R26" s="293"/>
      <c r="S26" s="294"/>
      <c r="T26" s="295"/>
      <c r="U26" s="213"/>
      <c r="V26" s="220"/>
      <c r="W26" s="120"/>
      <c r="X26" s="120"/>
      <c r="Y26" s="120"/>
      <c r="Z26" s="123"/>
      <c r="AA26" s="123"/>
      <c r="AB26" s="120"/>
      <c r="AC26" s="120"/>
      <c r="AD26" s="120"/>
      <c r="AE26" s="121"/>
      <c r="AF26" s="122"/>
      <c r="AG26" s="121"/>
      <c r="AH26" s="296">
        <f>SUM(C26:AB26)</f>
        <v>6.5</v>
      </c>
      <c r="AI26" s="268"/>
      <c r="AM26" s="268"/>
      <c r="AN26" s="268"/>
      <c r="AO26" s="609"/>
      <c r="AP26" s="146">
        <v>40360</v>
      </c>
      <c r="AQ26" s="258">
        <f>Z103</f>
        <v>149.39000000000001</v>
      </c>
      <c r="AR26" s="126">
        <f>Z$108</f>
        <v>84.98</v>
      </c>
      <c r="AS26" s="147">
        <f t="shared" si="1"/>
        <v>7204.3545000000013</v>
      </c>
      <c r="AT26" s="128">
        <f t="shared" si="0"/>
        <v>6580.8119999999999</v>
      </c>
      <c r="AU26" s="181"/>
      <c r="AV26" s="268"/>
      <c r="AW26" s="268"/>
      <c r="AX26" s="268"/>
      <c r="AY26" s="268"/>
      <c r="AZ26" s="268"/>
      <c r="BA26" s="268"/>
      <c r="BB26" s="268"/>
      <c r="BC26" s="268"/>
      <c r="BD26" s="268"/>
      <c r="BE26" s="268"/>
      <c r="BF26" s="268"/>
      <c r="BG26" s="268"/>
      <c r="BH26" s="268"/>
      <c r="BI26" s="268"/>
      <c r="BJ26" s="268"/>
      <c r="BK26" s="268"/>
      <c r="BL26" s="268"/>
      <c r="BM26" s="268"/>
      <c r="BN26" s="268"/>
    </row>
    <row r="27" spans="1:66" s="50" customFormat="1" ht="48.75" customHeight="1">
      <c r="A27" s="297" t="s">
        <v>134</v>
      </c>
      <c r="B27" s="101"/>
      <c r="C27" s="298"/>
      <c r="D27" s="299"/>
      <c r="E27" s="299"/>
      <c r="F27" s="299"/>
      <c r="G27" s="300"/>
      <c r="H27" s="298"/>
      <c r="I27" s="299"/>
      <c r="J27" s="120"/>
      <c r="K27" s="120"/>
      <c r="L27" s="221"/>
      <c r="M27" s="221">
        <v>75.48</v>
      </c>
      <c r="N27" s="221">
        <v>113.22</v>
      </c>
      <c r="O27" s="221">
        <v>155.68</v>
      </c>
      <c r="P27" s="221">
        <v>226.44</v>
      </c>
      <c r="Q27" s="221">
        <v>155.67750000000001</v>
      </c>
      <c r="R27" s="221">
        <v>113.22</v>
      </c>
      <c r="S27" s="221">
        <v>103.785</v>
      </c>
      <c r="T27" s="301"/>
      <c r="U27" s="302"/>
      <c r="V27" s="302"/>
      <c r="W27" s="302"/>
      <c r="X27" s="302"/>
      <c r="Y27" s="302"/>
      <c r="Z27" s="303"/>
      <c r="AA27" s="303"/>
      <c r="AB27" s="302"/>
      <c r="AC27" s="302"/>
      <c r="AD27" s="302"/>
      <c r="AE27" s="304"/>
      <c r="AF27" s="301"/>
      <c r="AG27" s="304"/>
      <c r="AH27" s="305">
        <f>SUM(L27:AG27)</f>
        <v>943.50249999999994</v>
      </c>
      <c r="AI27" s="268"/>
      <c r="AM27" s="268"/>
      <c r="AN27" s="268"/>
      <c r="AO27" s="609"/>
      <c r="AP27" s="146">
        <v>40391</v>
      </c>
      <c r="AQ27" s="126">
        <f>AA103</f>
        <v>110.42</v>
      </c>
      <c r="AR27" s="126">
        <f>AA$108</f>
        <v>110.42</v>
      </c>
      <c r="AS27" s="147">
        <f t="shared" si="1"/>
        <v>7314.7745000000014</v>
      </c>
      <c r="AT27" s="128">
        <f t="shared" si="0"/>
        <v>6691.232</v>
      </c>
      <c r="AU27" s="181"/>
      <c r="AV27" s="268"/>
      <c r="AW27" s="268"/>
      <c r="AX27" s="268"/>
      <c r="AY27" s="268"/>
      <c r="AZ27" s="268"/>
      <c r="BA27" s="268"/>
      <c r="BB27" s="268"/>
      <c r="BC27" s="268"/>
      <c r="BD27" s="268"/>
      <c r="BE27" s="268"/>
      <c r="BF27" s="268"/>
      <c r="BG27" s="268"/>
      <c r="BH27" s="268"/>
      <c r="BI27" s="268"/>
      <c r="BJ27" s="268"/>
      <c r="BK27" s="268"/>
      <c r="BL27" s="268"/>
      <c r="BM27" s="268"/>
      <c r="BN27" s="268"/>
    </row>
    <row r="28" spans="1:66" s="50" customFormat="1">
      <c r="A28" s="611" t="s">
        <v>144</v>
      </c>
      <c r="B28" s="612"/>
      <c r="C28" s="233"/>
      <c r="D28" s="234"/>
      <c r="E28" s="234"/>
      <c r="F28" s="234"/>
      <c r="G28" s="306"/>
      <c r="H28" s="233"/>
      <c r="I28" s="234"/>
      <c r="J28" s="120"/>
      <c r="K28" s="120"/>
      <c r="L28" s="237"/>
      <c r="M28" s="237">
        <v>6.5</v>
      </c>
      <c r="N28" s="237">
        <v>6.5</v>
      </c>
      <c r="O28" s="237">
        <v>6.5</v>
      </c>
      <c r="P28" s="237">
        <v>6.5</v>
      </c>
      <c r="Q28" s="237">
        <v>6.5</v>
      </c>
      <c r="R28" s="237">
        <v>6.5</v>
      </c>
      <c r="S28" s="307">
        <v>6.5</v>
      </c>
      <c r="T28" s="307">
        <v>4.5</v>
      </c>
      <c r="U28" s="293"/>
      <c r="V28" s="240"/>
      <c r="W28" s="240"/>
      <c r="X28" s="240"/>
      <c r="Y28" s="240"/>
      <c r="Z28" s="240"/>
      <c r="AA28" s="240"/>
      <c r="AB28" s="240"/>
      <c r="AC28" s="240"/>
      <c r="AD28" s="240"/>
      <c r="AE28" s="243"/>
      <c r="AF28" s="242"/>
      <c r="AG28" s="243"/>
      <c r="AH28" s="244">
        <f>SUM(L28:T28)</f>
        <v>50</v>
      </c>
      <c r="AI28" s="268"/>
      <c r="AM28" s="268"/>
      <c r="AN28" s="268"/>
      <c r="AO28" s="609"/>
      <c r="AP28" s="308" t="s">
        <v>145</v>
      </c>
      <c r="AQ28" s="126">
        <f>AB103</f>
        <v>101.76</v>
      </c>
      <c r="AR28" s="126">
        <f>AB$108</f>
        <v>149.39000000000001</v>
      </c>
      <c r="AS28" s="147">
        <f t="shared" si="1"/>
        <v>7416.5345000000016</v>
      </c>
      <c r="AT28" s="128">
        <f t="shared" si="0"/>
        <v>6840.6220000000003</v>
      </c>
      <c r="AU28" s="181"/>
      <c r="AV28" s="268"/>
      <c r="AW28" s="268"/>
      <c r="AX28" s="268"/>
      <c r="AY28" s="268"/>
      <c r="AZ28" s="268"/>
      <c r="BA28" s="268"/>
      <c r="BB28" s="268"/>
      <c r="BC28" s="268"/>
      <c r="BD28" s="268"/>
      <c r="BE28" s="268"/>
      <c r="BF28" s="268"/>
      <c r="BG28" s="268"/>
      <c r="BH28" s="268"/>
      <c r="BI28" s="268"/>
      <c r="BJ28" s="268"/>
      <c r="BK28" s="268"/>
      <c r="BL28" s="268"/>
      <c r="BM28" s="268"/>
      <c r="BN28" s="268"/>
    </row>
    <row r="29" spans="1:66" s="50" customFormat="1">
      <c r="A29" s="613" t="s">
        <v>129</v>
      </c>
      <c r="B29" s="614"/>
      <c r="C29" s="309"/>
      <c r="D29" s="310"/>
      <c r="E29" s="310"/>
      <c r="F29" s="310"/>
      <c r="G29" s="310"/>
      <c r="H29" s="310"/>
      <c r="I29" s="311"/>
      <c r="J29" s="311"/>
      <c r="K29" s="311"/>
      <c r="L29" s="311"/>
      <c r="M29" s="311"/>
      <c r="N29" s="311"/>
      <c r="O29" s="312"/>
      <c r="P29" s="312"/>
      <c r="Q29" s="313"/>
      <c r="R29" s="313"/>
      <c r="S29" s="314"/>
      <c r="T29" s="315"/>
      <c r="U29" s="313"/>
      <c r="V29" s="316"/>
      <c r="W29" s="289"/>
      <c r="X29" s="289"/>
      <c r="Y29" s="289"/>
      <c r="Z29" s="202"/>
      <c r="AA29" s="202"/>
      <c r="AB29" s="120"/>
      <c r="AC29" s="120"/>
      <c r="AD29" s="120"/>
      <c r="AE29" s="121"/>
      <c r="AF29" s="122"/>
      <c r="AG29" s="121"/>
      <c r="AH29" s="317"/>
      <c r="AI29" s="268"/>
      <c r="AM29" s="268"/>
      <c r="AN29" s="268"/>
      <c r="AO29" s="609"/>
      <c r="AP29" s="146">
        <v>40452</v>
      </c>
      <c r="AQ29" s="126">
        <f>AC103</f>
        <v>4.5</v>
      </c>
      <c r="AR29" s="126">
        <f>AC$108</f>
        <v>214.34</v>
      </c>
      <c r="AS29" s="147">
        <f>AS28+AQ29</f>
        <v>7421.0345000000016</v>
      </c>
      <c r="AT29" s="128">
        <f t="shared" si="0"/>
        <v>7054.9620000000004</v>
      </c>
      <c r="AU29" s="181"/>
      <c r="AV29" s="268"/>
      <c r="AW29" s="268"/>
      <c r="AX29" s="268"/>
      <c r="AY29" s="268"/>
      <c r="AZ29" s="268"/>
      <c r="BA29" s="268"/>
      <c r="BB29" s="268"/>
      <c r="BC29" s="268"/>
      <c r="BD29" s="268"/>
      <c r="BE29" s="268"/>
      <c r="BF29" s="268"/>
      <c r="BG29" s="268"/>
      <c r="BH29" s="268"/>
      <c r="BI29" s="268"/>
      <c r="BJ29" s="268"/>
      <c r="BK29" s="268"/>
      <c r="BL29" s="268"/>
      <c r="BM29" s="268"/>
      <c r="BN29" s="268"/>
    </row>
    <row r="30" spans="1:66" s="50" customFormat="1">
      <c r="A30" s="575" t="s">
        <v>137</v>
      </c>
      <c r="B30" s="582"/>
      <c r="C30" s="291"/>
      <c r="D30" s="292"/>
      <c r="E30" s="268"/>
      <c r="F30" s="268"/>
      <c r="G30" s="292"/>
      <c r="H30" s="292"/>
      <c r="I30" s="292">
        <v>6.5</v>
      </c>
      <c r="J30" s="208"/>
      <c r="K30" s="208"/>
      <c r="L30" s="208"/>
      <c r="M30" s="208"/>
      <c r="N30" s="208"/>
      <c r="O30" s="413"/>
      <c r="P30" s="207"/>
      <c r="Q30" s="207"/>
      <c r="R30" s="318"/>
      <c r="S30" s="319"/>
      <c r="T30" s="295"/>
      <c r="U30" s="213"/>
      <c r="V30" s="220"/>
      <c r="W30" s="120"/>
      <c r="X30" s="120"/>
      <c r="Y30" s="120"/>
      <c r="Z30" s="123"/>
      <c r="AA30" s="123"/>
      <c r="AB30" s="120"/>
      <c r="AC30" s="120"/>
      <c r="AD30" s="120"/>
      <c r="AE30" s="121"/>
      <c r="AF30" s="122"/>
      <c r="AG30" s="121"/>
      <c r="AH30" s="216">
        <f>SUM(C30:AB30)</f>
        <v>6.5</v>
      </c>
      <c r="AI30" s="268"/>
      <c r="AM30" s="268"/>
      <c r="AN30" s="268"/>
      <c r="AO30" s="609"/>
      <c r="AP30" s="146">
        <v>40483</v>
      </c>
      <c r="AQ30" s="126">
        <f>AD103</f>
        <v>0</v>
      </c>
      <c r="AR30" s="126">
        <f>AD$108</f>
        <v>149.39000000000001</v>
      </c>
      <c r="AS30" s="147"/>
      <c r="AT30" s="128">
        <f t="shared" si="0"/>
        <v>7204.3520000000008</v>
      </c>
      <c r="AU30" s="181"/>
      <c r="AV30" s="268"/>
      <c r="AW30" s="268"/>
      <c r="AX30" s="268"/>
      <c r="AY30" s="268"/>
      <c r="AZ30" s="268"/>
      <c r="BA30" s="268"/>
      <c r="BB30" s="268"/>
      <c r="BC30" s="268"/>
      <c r="BD30" s="268"/>
      <c r="BE30" s="268"/>
      <c r="BF30" s="268"/>
      <c r="BG30" s="268"/>
      <c r="BH30" s="268"/>
      <c r="BI30" s="268"/>
      <c r="BJ30" s="268"/>
      <c r="BK30" s="268"/>
      <c r="BL30" s="268"/>
      <c r="BM30" s="268"/>
      <c r="BN30" s="268"/>
    </row>
    <row r="31" spans="1:66" s="50" customFormat="1" ht="57" customHeight="1" thickBot="1">
      <c r="A31" s="588" t="s">
        <v>134</v>
      </c>
      <c r="B31" s="589"/>
      <c r="C31" s="320"/>
      <c r="D31" s="321"/>
      <c r="E31" s="321"/>
      <c r="F31" s="321"/>
      <c r="G31" s="322"/>
      <c r="H31" s="320"/>
      <c r="I31" s="321"/>
      <c r="J31" s="227"/>
      <c r="K31" s="227"/>
      <c r="L31" s="227"/>
      <c r="M31" s="227"/>
      <c r="N31" s="240"/>
      <c r="O31" s="221">
        <f>75.48</f>
        <v>75.48</v>
      </c>
      <c r="P31" s="221">
        <v>113.22</v>
      </c>
      <c r="Q31" s="221">
        <v>155.67750000000001</v>
      </c>
      <c r="R31" s="221">
        <v>226.44</v>
      </c>
      <c r="S31" s="221">
        <v>155.67750000000001</v>
      </c>
      <c r="T31" s="221">
        <v>113.22</v>
      </c>
      <c r="U31" s="221">
        <v>103.785</v>
      </c>
      <c r="V31" s="323"/>
      <c r="W31" s="227"/>
      <c r="X31" s="227"/>
      <c r="Y31" s="227"/>
      <c r="Z31" s="256"/>
      <c r="AA31" s="256"/>
      <c r="AB31" s="227"/>
      <c r="AC31" s="227"/>
      <c r="AD31" s="227"/>
      <c r="AE31" s="230"/>
      <c r="AF31" s="229"/>
      <c r="AG31" s="230"/>
      <c r="AH31" s="244">
        <f>SUM(J31:AG31)</f>
        <v>943.5</v>
      </c>
      <c r="AI31" s="268"/>
      <c r="AM31" s="268"/>
      <c r="AN31" s="268"/>
      <c r="AO31" s="610"/>
      <c r="AP31" s="146">
        <v>40513</v>
      </c>
      <c r="AQ31" s="126">
        <f>AE103</f>
        <v>0</v>
      </c>
      <c r="AR31" s="126">
        <f>AE$108</f>
        <v>110.42</v>
      </c>
      <c r="AS31" s="147"/>
      <c r="AT31" s="128">
        <f t="shared" si="0"/>
        <v>7314.7720000000008</v>
      </c>
      <c r="AU31" s="181"/>
      <c r="AV31" s="268"/>
      <c r="AW31" s="268"/>
      <c r="AX31" s="268"/>
      <c r="AY31" s="268"/>
      <c r="AZ31" s="268"/>
      <c r="BA31" s="268"/>
      <c r="BB31" s="268"/>
      <c r="BC31" s="268"/>
      <c r="BD31" s="268"/>
      <c r="BE31" s="268"/>
      <c r="BF31" s="268"/>
      <c r="BG31" s="268"/>
      <c r="BH31" s="268"/>
      <c r="BI31" s="268"/>
      <c r="BJ31" s="268"/>
      <c r="BK31" s="268"/>
      <c r="BL31" s="268"/>
      <c r="BM31" s="268"/>
      <c r="BN31" s="268"/>
    </row>
    <row r="32" spans="1:66" s="50" customFormat="1" ht="15.75" thickBot="1">
      <c r="A32" s="563" t="s">
        <v>139</v>
      </c>
      <c r="B32" s="585"/>
      <c r="C32" s="324"/>
      <c r="D32" s="325"/>
      <c r="E32" s="325"/>
      <c r="F32" s="325"/>
      <c r="G32" s="326"/>
      <c r="H32" s="324"/>
      <c r="I32" s="325"/>
      <c r="J32" s="327"/>
      <c r="K32" s="327"/>
      <c r="L32" s="327"/>
      <c r="M32" s="327"/>
      <c r="N32" s="261"/>
      <c r="O32" s="263">
        <v>6.5</v>
      </c>
      <c r="P32" s="263">
        <v>6.5</v>
      </c>
      <c r="Q32" s="263">
        <v>6.5</v>
      </c>
      <c r="R32" s="263">
        <v>6.5</v>
      </c>
      <c r="S32" s="263">
        <v>6.5</v>
      </c>
      <c r="T32" s="263">
        <v>6.5</v>
      </c>
      <c r="U32" s="263">
        <v>6.5</v>
      </c>
      <c r="V32" s="263">
        <v>4.5</v>
      </c>
      <c r="W32" s="262"/>
      <c r="X32" s="262"/>
      <c r="Y32" s="262"/>
      <c r="Z32" s="262"/>
      <c r="AA32" s="262"/>
      <c r="AB32" s="259"/>
      <c r="AC32" s="260"/>
      <c r="AD32" s="260"/>
      <c r="AE32" s="328"/>
      <c r="AF32" s="329"/>
      <c r="AG32" s="330"/>
      <c r="AH32" s="267">
        <f>SUM(O32:V32)</f>
        <v>50</v>
      </c>
      <c r="AI32" s="268"/>
      <c r="AM32" s="268"/>
      <c r="AN32" s="268"/>
      <c r="AO32" s="606">
        <v>2011</v>
      </c>
      <c r="AP32" s="125" t="s">
        <v>146</v>
      </c>
      <c r="AQ32" s="126">
        <f>AF103</f>
        <v>0</v>
      </c>
      <c r="AR32" s="126">
        <f>AF$108</f>
        <v>101.76</v>
      </c>
      <c r="AS32" s="147"/>
      <c r="AT32" s="128">
        <f t="shared" si="0"/>
        <v>7416.5320000000011</v>
      </c>
      <c r="AU32" s="181"/>
      <c r="AV32" s="268"/>
      <c r="AW32" s="268"/>
      <c r="AX32" s="268"/>
      <c r="AY32" s="268"/>
      <c r="AZ32" s="268"/>
      <c r="BA32" s="268"/>
      <c r="BB32" s="268"/>
      <c r="BC32" s="268"/>
      <c r="BD32" s="268"/>
      <c r="BE32" s="268"/>
      <c r="BF32" s="268"/>
      <c r="BG32" s="268"/>
      <c r="BH32" s="268"/>
      <c r="BI32" s="268"/>
      <c r="BJ32" s="268"/>
      <c r="BK32" s="268"/>
      <c r="BL32" s="268"/>
      <c r="BM32" s="268"/>
      <c r="BN32" s="268"/>
    </row>
    <row r="33" spans="1:66" s="50" customFormat="1" ht="15.75" thickBot="1">
      <c r="A33" s="270"/>
      <c r="B33" s="270"/>
      <c r="C33" s="170"/>
      <c r="D33" s="170"/>
      <c r="E33" s="170"/>
      <c r="F33" s="170"/>
      <c r="G33" s="170"/>
      <c r="H33" s="170"/>
      <c r="I33" s="170"/>
      <c r="J33" s="192"/>
      <c r="K33" s="192"/>
      <c r="L33" s="192"/>
      <c r="M33" s="192"/>
      <c r="N33" s="268"/>
      <c r="O33" s="271"/>
      <c r="P33" s="271"/>
      <c r="Q33" s="271"/>
      <c r="R33" s="271"/>
      <c r="S33" s="271"/>
      <c r="T33" s="271"/>
      <c r="U33" s="271"/>
      <c r="V33" s="271"/>
      <c r="W33" s="268"/>
      <c r="X33" s="268"/>
      <c r="Y33" s="268"/>
      <c r="Z33" s="268"/>
      <c r="AA33" s="268"/>
      <c r="AB33" s="268"/>
      <c r="AC33" s="268"/>
      <c r="AD33" s="268"/>
      <c r="AE33" s="268"/>
      <c r="AF33" s="268"/>
      <c r="AG33" s="268"/>
      <c r="AH33" s="331"/>
      <c r="AI33" s="268"/>
      <c r="AM33" s="268"/>
      <c r="AN33" s="268"/>
      <c r="AO33" s="607"/>
      <c r="AP33" s="332">
        <v>40575</v>
      </c>
      <c r="AQ33" s="333">
        <f>AG103</f>
        <v>0</v>
      </c>
      <c r="AR33" s="334">
        <f>AG$108</f>
        <v>4.5</v>
      </c>
      <c r="AS33" s="335"/>
      <c r="AT33" s="336">
        <f t="shared" si="0"/>
        <v>7421.0320000000011</v>
      </c>
      <c r="AU33" s="337"/>
      <c r="AV33" s="268"/>
      <c r="AW33" s="268"/>
      <c r="AX33" s="268"/>
      <c r="AY33" s="268"/>
      <c r="AZ33" s="268"/>
      <c r="BA33" s="268"/>
      <c r="BB33" s="268"/>
      <c r="BC33" s="268"/>
      <c r="BD33" s="268"/>
      <c r="BE33" s="268"/>
      <c r="BF33" s="268"/>
      <c r="BG33" s="268"/>
      <c r="BH33" s="268"/>
      <c r="BI33" s="268"/>
      <c r="BJ33" s="268"/>
      <c r="BK33" s="268"/>
      <c r="BL33" s="268"/>
      <c r="BM33" s="268"/>
      <c r="BN33" s="268"/>
    </row>
    <row r="34" spans="1:66" s="50" customFormat="1" ht="15.75" thickBot="1">
      <c r="A34" s="270"/>
      <c r="B34" s="270"/>
      <c r="C34" s="170"/>
      <c r="D34" s="170"/>
      <c r="E34" s="170"/>
      <c r="F34" s="170"/>
      <c r="G34" s="170"/>
      <c r="H34" s="170"/>
      <c r="I34" s="170"/>
      <c r="J34" s="192"/>
      <c r="K34" s="192"/>
      <c r="L34" s="192"/>
      <c r="M34" s="192"/>
      <c r="N34" s="268"/>
      <c r="O34" s="271"/>
      <c r="P34" s="271"/>
      <c r="Q34" s="271"/>
      <c r="R34" s="271"/>
      <c r="S34" s="271"/>
      <c r="T34" s="271"/>
      <c r="U34" s="271"/>
      <c r="V34" s="271"/>
      <c r="W34" s="268"/>
      <c r="X34" s="268"/>
      <c r="Y34" s="268"/>
      <c r="Z34" s="268"/>
      <c r="AA34" s="268"/>
      <c r="AB34" s="268"/>
      <c r="AC34" s="268"/>
      <c r="AD34" s="268"/>
      <c r="AE34" s="268"/>
      <c r="AF34" s="268"/>
      <c r="AG34" s="268"/>
      <c r="AH34" s="331"/>
      <c r="AI34" s="268"/>
      <c r="AM34" s="268"/>
      <c r="AN34" s="268"/>
      <c r="AO34" s="268"/>
      <c r="AP34" s="338"/>
      <c r="AQ34" s="232"/>
      <c r="AR34" s="232"/>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row>
    <row r="35" spans="1:66" s="50" customFormat="1" ht="15.75" thickBot="1">
      <c r="A35"/>
      <c r="B35"/>
      <c r="C35" s="600">
        <v>2008</v>
      </c>
      <c r="D35" s="602"/>
      <c r="E35" s="602"/>
      <c r="F35" s="602"/>
      <c r="G35" s="603"/>
      <c r="H35" s="600">
        <v>2009</v>
      </c>
      <c r="I35" s="602"/>
      <c r="J35" s="602"/>
      <c r="K35" s="602"/>
      <c r="L35" s="602"/>
      <c r="M35" s="602"/>
      <c r="N35" s="602"/>
      <c r="O35" s="602"/>
      <c r="P35" s="602"/>
      <c r="Q35" s="602"/>
      <c r="R35" s="602"/>
      <c r="S35" s="601"/>
      <c r="T35" s="604">
        <v>2010</v>
      </c>
      <c r="U35" s="605"/>
      <c r="V35" s="605"/>
      <c r="W35" s="605"/>
      <c r="X35" s="605"/>
      <c r="Y35" s="605"/>
      <c r="Z35" s="605"/>
      <c r="AA35" s="605"/>
      <c r="AB35" s="605"/>
      <c r="AC35" s="605"/>
      <c r="AD35" s="605"/>
      <c r="AE35" s="605"/>
      <c r="AF35" s="600">
        <v>2011</v>
      </c>
      <c r="AG35" s="601"/>
      <c r="AH35"/>
      <c r="AI35" s="268"/>
      <c r="AM35" s="268"/>
      <c r="AN35" s="268"/>
      <c r="AO35" s="268"/>
      <c r="AP35" s="338"/>
      <c r="AQ35" s="232"/>
      <c r="AR35" s="232"/>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row>
    <row r="36" spans="1:66" s="50" customFormat="1" ht="15.75" thickBot="1">
      <c r="A36" s="81" t="s">
        <v>111</v>
      </c>
      <c r="B36" s="82" t="s">
        <v>112</v>
      </c>
      <c r="C36" s="81" t="s">
        <v>113</v>
      </c>
      <c r="D36" s="83" t="s">
        <v>114</v>
      </c>
      <c r="E36" s="83" t="s">
        <v>115</v>
      </c>
      <c r="F36" s="83" t="s">
        <v>116</v>
      </c>
      <c r="G36" s="84" t="s">
        <v>117</v>
      </c>
      <c r="H36" s="81" t="s">
        <v>118</v>
      </c>
      <c r="I36" s="83" t="s">
        <v>119</v>
      </c>
      <c r="J36" s="83" t="s">
        <v>120</v>
      </c>
      <c r="K36" s="83" t="s">
        <v>121</v>
      </c>
      <c r="L36" s="83" t="s">
        <v>122</v>
      </c>
      <c r="M36" s="83" t="s">
        <v>123</v>
      </c>
      <c r="N36" s="83" t="s">
        <v>124</v>
      </c>
      <c r="O36" s="83" t="s">
        <v>113</v>
      </c>
      <c r="P36" s="83" t="s">
        <v>114</v>
      </c>
      <c r="Q36" s="83" t="s">
        <v>115</v>
      </c>
      <c r="R36" s="83" t="s">
        <v>116</v>
      </c>
      <c r="S36" s="85" t="s">
        <v>117</v>
      </c>
      <c r="T36" s="81" t="s">
        <v>118</v>
      </c>
      <c r="U36" s="83" t="s">
        <v>119</v>
      </c>
      <c r="V36" s="83" t="s">
        <v>120</v>
      </c>
      <c r="W36" s="83" t="s">
        <v>121</v>
      </c>
      <c r="X36" s="83" t="s">
        <v>122</v>
      </c>
      <c r="Y36" s="83" t="s">
        <v>123</v>
      </c>
      <c r="Z36" s="84" t="s">
        <v>124</v>
      </c>
      <c r="AA36" s="83" t="s">
        <v>113</v>
      </c>
      <c r="AB36" s="86" t="s">
        <v>114</v>
      </c>
      <c r="AC36" s="83" t="s">
        <v>115</v>
      </c>
      <c r="AD36" s="83" t="s">
        <v>116</v>
      </c>
      <c r="AE36" s="84" t="s">
        <v>117</v>
      </c>
      <c r="AF36" s="81" t="s">
        <v>118</v>
      </c>
      <c r="AG36" s="85" t="s">
        <v>125</v>
      </c>
      <c r="AH36" s="87" t="s">
        <v>126</v>
      </c>
      <c r="AI36" s="268"/>
      <c r="AM36" s="268"/>
      <c r="AN36" s="268"/>
      <c r="AO36" s="268"/>
      <c r="AP36" s="338"/>
      <c r="AQ36" s="339"/>
      <c r="AR36" s="339"/>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row>
    <row r="37" spans="1:66" s="50" customFormat="1">
      <c r="A37" s="278" t="s">
        <v>147</v>
      </c>
      <c r="B37" s="279">
        <v>325</v>
      </c>
      <c r="C37" s="184"/>
      <c r="D37" s="185"/>
      <c r="E37" s="340"/>
      <c r="F37" s="340"/>
      <c r="G37" s="341"/>
      <c r="H37" s="342"/>
      <c r="I37" s="340"/>
      <c r="J37" s="343"/>
      <c r="K37" s="343"/>
      <c r="L37" s="343"/>
      <c r="M37" s="343"/>
      <c r="N37" s="343"/>
      <c r="O37" s="98"/>
      <c r="P37" s="98"/>
      <c r="Q37" s="98"/>
      <c r="R37" s="98"/>
      <c r="S37" s="99"/>
      <c r="T37" s="184"/>
      <c r="U37" s="185"/>
      <c r="V37" s="185"/>
      <c r="W37" s="185"/>
      <c r="X37" s="185"/>
      <c r="Y37" s="185"/>
      <c r="Z37" s="185"/>
      <c r="AA37" s="185"/>
      <c r="AB37" s="98"/>
      <c r="AC37" s="280"/>
      <c r="AD37" s="280"/>
      <c r="AE37" s="344"/>
      <c r="AF37" s="345"/>
      <c r="AG37" s="344"/>
      <c r="AH37" s="282">
        <f>SUM(AH39:AH41)</f>
        <v>347.25</v>
      </c>
      <c r="AI37" s="268"/>
      <c r="AM37" s="268"/>
      <c r="AN37" s="268"/>
      <c r="AO37" s="268"/>
      <c r="AP37" s="338"/>
      <c r="AQ37" s="346"/>
      <c r="AR37" s="232"/>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row>
    <row r="38" spans="1:66" s="50" customFormat="1">
      <c r="A38" s="580" t="s">
        <v>128</v>
      </c>
      <c r="B38" s="581"/>
      <c r="C38" s="347"/>
      <c r="D38" s="348"/>
      <c r="E38" s="310"/>
      <c r="F38" s="310"/>
      <c r="G38" s="310"/>
      <c r="H38" s="310"/>
      <c r="I38" s="311"/>
      <c r="J38" s="311"/>
      <c r="K38" s="311"/>
      <c r="L38" s="311"/>
      <c r="M38" s="311"/>
      <c r="N38" s="311"/>
      <c r="O38" s="349"/>
      <c r="P38" s="349"/>
      <c r="Q38" s="349"/>
      <c r="R38" s="349"/>
      <c r="S38" s="350"/>
      <c r="T38" s="350"/>
      <c r="U38" s="350"/>
      <c r="V38" s="351"/>
      <c r="W38" s="120"/>
      <c r="X38" s="120"/>
      <c r="Y38" s="120"/>
      <c r="Z38" s="123"/>
      <c r="AA38" s="123"/>
      <c r="AB38" s="120"/>
      <c r="AC38" s="120"/>
      <c r="AD38" s="120"/>
      <c r="AE38" s="121"/>
      <c r="AF38" s="122"/>
      <c r="AG38" s="121"/>
      <c r="AH38" s="124"/>
      <c r="AI38" s="268"/>
      <c r="AM38" s="268"/>
      <c r="AN38" s="268"/>
      <c r="AO38" s="268"/>
      <c r="AP38" s="338"/>
      <c r="AQ38" s="232"/>
      <c r="AR38" s="232"/>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row>
    <row r="39" spans="1:66" s="50" customFormat="1">
      <c r="A39" s="575" t="s">
        <v>137</v>
      </c>
      <c r="B39" s="582"/>
      <c r="C39" s="291"/>
      <c r="D39" s="292"/>
      <c r="E39" s="352"/>
      <c r="F39" s="353">
        <v>1</v>
      </c>
      <c r="G39"/>
      <c r="H39" s="353"/>
      <c r="I39" s="291"/>
      <c r="J39" s="354">
        <v>2.5</v>
      </c>
      <c r="K39" s="354">
        <v>2.5</v>
      </c>
      <c r="L39" s="209"/>
      <c r="M39" s="209"/>
      <c r="N39" s="209"/>
      <c r="O39" s="208"/>
      <c r="P39" s="208"/>
      <c r="Q39" s="208"/>
      <c r="R39" s="293"/>
      <c r="S39" s="294"/>
      <c r="T39" s="122"/>
      <c r="U39" s="120"/>
      <c r="V39" s="220"/>
      <c r="W39" s="120"/>
      <c r="X39" s="120"/>
      <c r="Y39" s="120"/>
      <c r="Z39" s="123"/>
      <c r="AA39" s="123"/>
      <c r="AB39" s="120"/>
      <c r="AC39" s="120"/>
      <c r="AD39" s="120"/>
      <c r="AE39" s="121"/>
      <c r="AF39" s="122"/>
      <c r="AG39" s="121"/>
      <c r="AH39" s="216">
        <f>SUM(C39:AB39)</f>
        <v>6</v>
      </c>
      <c r="AI39" s="268"/>
      <c r="AM39" s="268"/>
      <c r="AN39" s="268"/>
      <c r="AO39" s="268"/>
      <c r="AP39" s="338"/>
      <c r="AQ39" s="232"/>
      <c r="AR39" s="232"/>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row>
    <row r="40" spans="1:66" s="50" customFormat="1" ht="46.5" customHeight="1">
      <c r="A40" s="583" t="s">
        <v>134</v>
      </c>
      <c r="B40" s="584"/>
      <c r="C40" s="320"/>
      <c r="D40" s="321"/>
      <c r="E40" s="321"/>
      <c r="F40" s="321"/>
      <c r="G40" s="322"/>
      <c r="H40" s="320"/>
      <c r="I40" s="321"/>
      <c r="J40" s="321"/>
      <c r="K40" s="120"/>
      <c r="L40" s="120"/>
      <c r="M40" s="355"/>
      <c r="N40" s="134"/>
      <c r="O40" s="134">
        <v>21.67</v>
      </c>
      <c r="P40" s="134">
        <v>43.33</v>
      </c>
      <c r="Q40" s="356">
        <v>65</v>
      </c>
      <c r="R40" s="136">
        <v>65</v>
      </c>
      <c r="S40" s="135">
        <v>65</v>
      </c>
      <c r="T40" s="133">
        <v>43.33</v>
      </c>
      <c r="U40" s="133">
        <v>21.67</v>
      </c>
      <c r="V40" s="357"/>
      <c r="W40" s="358"/>
      <c r="X40" s="358"/>
      <c r="Y40" s="358"/>
      <c r="Z40" s="227"/>
      <c r="AA40" s="227"/>
      <c r="AB40" s="227"/>
      <c r="AC40" s="227"/>
      <c r="AD40" s="227"/>
      <c r="AE40" s="230"/>
      <c r="AF40" s="229"/>
      <c r="AG40" s="230"/>
      <c r="AH40" s="305">
        <f>SUM(M40:AG40)</f>
        <v>325</v>
      </c>
      <c r="AI40" s="268"/>
      <c r="AM40" s="268"/>
      <c r="AN40" s="268"/>
      <c r="AO40" s="268"/>
      <c r="AP40" s="338"/>
      <c r="AQ40" s="232"/>
      <c r="AR40" s="232"/>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row>
    <row r="41" spans="1:66" s="50" customFormat="1" ht="15.75" thickBot="1">
      <c r="A41" s="563" t="s">
        <v>139</v>
      </c>
      <c r="B41" s="585"/>
      <c r="C41" s="143"/>
      <c r="D41" s="141"/>
      <c r="E41" s="137"/>
      <c r="F41" s="137"/>
      <c r="G41" s="138"/>
      <c r="H41" s="139"/>
      <c r="I41" s="137"/>
      <c r="J41" s="192"/>
      <c r="K41" s="192"/>
      <c r="L41" s="192"/>
      <c r="M41" s="359"/>
      <c r="N41" s="359"/>
      <c r="O41" s="359">
        <v>2.1</v>
      </c>
      <c r="P41" s="359">
        <v>2.1</v>
      </c>
      <c r="Q41" s="359">
        <v>2.1</v>
      </c>
      <c r="R41" s="359">
        <v>2.1</v>
      </c>
      <c r="S41" s="359">
        <v>2.1</v>
      </c>
      <c r="T41" s="360">
        <v>2.1</v>
      </c>
      <c r="U41" s="271">
        <v>2.1</v>
      </c>
      <c r="V41" s="271">
        <v>1.55</v>
      </c>
      <c r="W41" s="238"/>
      <c r="X41" s="238"/>
      <c r="Y41" s="240"/>
      <c r="Z41" s="241"/>
      <c r="AA41" s="239"/>
      <c r="AB41" s="239"/>
      <c r="AC41" s="241"/>
      <c r="AD41" s="241"/>
      <c r="AE41" s="361"/>
      <c r="AF41" s="362"/>
      <c r="AG41" s="361"/>
      <c r="AH41" s="244">
        <f>SUM(M41:AG41)</f>
        <v>16.25</v>
      </c>
      <c r="AI41" s="268"/>
      <c r="AM41" s="268"/>
      <c r="AN41" s="268"/>
      <c r="AO41" s="268"/>
      <c r="AP41" s="338"/>
      <c r="AQ41" s="232"/>
      <c r="AR41" s="232"/>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row>
    <row r="42" spans="1:66" s="50" customFormat="1">
      <c r="A42" s="580" t="s">
        <v>129</v>
      </c>
      <c r="B42" s="581"/>
      <c r="C42" s="363"/>
      <c r="D42" s="363"/>
      <c r="E42" s="310"/>
      <c r="F42" s="310"/>
      <c r="G42" s="310"/>
      <c r="H42" s="310"/>
      <c r="I42" s="311"/>
      <c r="J42" s="311"/>
      <c r="K42" s="311"/>
      <c r="L42" s="311"/>
      <c r="M42" s="311"/>
      <c r="N42" s="311"/>
      <c r="O42" s="311"/>
      <c r="P42" s="311"/>
      <c r="Q42" s="364"/>
      <c r="R42" s="364"/>
      <c r="S42" s="364"/>
      <c r="T42" s="198"/>
      <c r="U42" s="117"/>
      <c r="V42" s="117"/>
      <c r="W42" s="117"/>
      <c r="X42" s="365"/>
      <c r="Y42" s="120"/>
      <c r="Z42" s="192"/>
      <c r="AA42" s="366"/>
      <c r="AB42" s="366"/>
      <c r="AC42" s="367"/>
      <c r="AD42" s="367"/>
      <c r="AE42" s="368"/>
      <c r="AF42" s="369"/>
      <c r="AG42" s="368"/>
      <c r="AH42" s="253"/>
      <c r="AI42" s="268"/>
      <c r="AM42" s="268"/>
      <c r="AN42" s="268"/>
      <c r="AO42" s="268"/>
      <c r="AP42" s="338"/>
      <c r="AQ42" s="232"/>
      <c r="AR42" s="232"/>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row>
    <row r="43" spans="1:66" s="50" customFormat="1">
      <c r="A43" s="575" t="s">
        <v>137</v>
      </c>
      <c r="B43" s="582"/>
      <c r="C43" s="291"/>
      <c r="D43" s="292"/>
      <c r="E43" s="352"/>
      <c r="F43" s="370">
        <v>1</v>
      </c>
      <c r="G43"/>
      <c r="H43" s="370"/>
      <c r="I43" s="354"/>
      <c r="J43" s="354">
        <v>2.5</v>
      </c>
      <c r="K43" s="354">
        <v>2.5</v>
      </c>
      <c r="L43" s="209"/>
      <c r="M43" s="209"/>
      <c r="N43" s="209"/>
      <c r="O43" s="209"/>
      <c r="P43" s="352"/>
      <c r="Q43" s="209"/>
      <c r="R43" s="212"/>
      <c r="S43" s="371"/>
      <c r="T43" s="372"/>
      <c r="U43" s="192"/>
      <c r="V43" s="373"/>
      <c r="W43" s="289"/>
      <c r="X43" s="289"/>
      <c r="Y43" s="120"/>
      <c r="Z43" s="215"/>
      <c r="AA43" s="123"/>
      <c r="AB43" s="123"/>
      <c r="AC43" s="215"/>
      <c r="AD43" s="215"/>
      <c r="AE43" s="374"/>
      <c r="AF43" s="375"/>
      <c r="AG43" s="374"/>
      <c r="AH43" s="216">
        <f>SUM(C43:AB43)</f>
        <v>6</v>
      </c>
      <c r="AI43" s="268"/>
      <c r="AM43" s="268"/>
      <c r="AN43" s="268"/>
      <c r="AO43" s="268"/>
      <c r="AP43" s="338"/>
      <c r="AQ43" s="232"/>
      <c r="AR43" s="232"/>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row>
    <row r="44" spans="1:66" s="50" customFormat="1" ht="46.5" customHeight="1">
      <c r="A44" s="588" t="s">
        <v>134</v>
      </c>
      <c r="B44" s="589"/>
      <c r="C44" s="298"/>
      <c r="D44" s="299"/>
      <c r="E44" s="299"/>
      <c r="F44" s="299"/>
      <c r="G44" s="300"/>
      <c r="H44" s="298"/>
      <c r="I44" s="299"/>
      <c r="J44" s="299"/>
      <c r="K44" s="141"/>
      <c r="L44" s="141"/>
      <c r="M44" s="141"/>
      <c r="N44" s="141"/>
      <c r="O44" s="240"/>
      <c r="P44" s="240"/>
      <c r="Q44" s="376">
        <v>21.666666666666668</v>
      </c>
      <c r="R44" s="136">
        <v>43.333333333333336</v>
      </c>
      <c r="S44" s="356">
        <v>65</v>
      </c>
      <c r="T44" s="377">
        <v>65</v>
      </c>
      <c r="U44" s="134">
        <v>65</v>
      </c>
      <c r="V44" s="134">
        <v>43.333333333333336</v>
      </c>
      <c r="W44" s="134">
        <v>21.666666666666668</v>
      </c>
      <c r="X44" s="120"/>
      <c r="Y44" s="120"/>
      <c r="Z44" s="141"/>
      <c r="AA44" s="141"/>
      <c r="AB44" s="141"/>
      <c r="AC44" s="141"/>
      <c r="AD44" s="141"/>
      <c r="AE44" s="144"/>
      <c r="AF44" s="143"/>
      <c r="AG44" s="144"/>
      <c r="AH44" s="244">
        <f>SUM(K44:AB44)</f>
        <v>325</v>
      </c>
      <c r="AI44" s="268"/>
      <c r="AM44" s="268"/>
      <c r="AN44" s="268"/>
      <c r="AO44" s="268"/>
      <c r="AP44" s="338"/>
      <c r="AQ44" s="232"/>
      <c r="AR44" s="232"/>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row>
    <row r="45" spans="1:66" s="50" customFormat="1" ht="15.75" thickBot="1">
      <c r="A45" s="563" t="s">
        <v>139</v>
      </c>
      <c r="B45" s="585"/>
      <c r="C45" s="159"/>
      <c r="D45" s="157"/>
      <c r="E45" s="157"/>
      <c r="F45" s="157"/>
      <c r="G45" s="158"/>
      <c r="H45" s="159"/>
      <c r="I45" s="157"/>
      <c r="J45" s="378"/>
      <c r="K45" s="379"/>
      <c r="L45" s="379"/>
      <c r="M45" s="379"/>
      <c r="N45" s="379"/>
      <c r="O45" s="260"/>
      <c r="P45" s="260"/>
      <c r="Q45" s="263">
        <v>2.1</v>
      </c>
      <c r="R45" s="263">
        <v>2.1</v>
      </c>
      <c r="S45" s="263">
        <v>2.1</v>
      </c>
      <c r="T45" s="263">
        <v>2.1</v>
      </c>
      <c r="U45" s="263">
        <v>2.1</v>
      </c>
      <c r="V45" s="263">
        <v>2.1</v>
      </c>
      <c r="W45" s="263">
        <v>2.1</v>
      </c>
      <c r="X45" s="265">
        <v>1.55</v>
      </c>
      <c r="Y45" s="380"/>
      <c r="Z45" s="381"/>
      <c r="AA45" s="259"/>
      <c r="AB45" s="259"/>
      <c r="AC45" s="260"/>
      <c r="AD45" s="260"/>
      <c r="AE45" s="328"/>
      <c r="AF45" s="382"/>
      <c r="AG45" s="328"/>
      <c r="AH45" s="267">
        <f>SUM(Q45:X45)</f>
        <v>16.25</v>
      </c>
      <c r="AI45" s="268"/>
      <c r="AM45" s="268"/>
      <c r="AN45" s="268"/>
      <c r="AO45" s="268"/>
      <c r="AP45" s="338"/>
      <c r="AQ45" s="232"/>
      <c r="AR45" s="232"/>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row>
    <row r="46" spans="1:66" s="50" customFormat="1">
      <c r="A46" s="270"/>
      <c r="B46" s="270"/>
      <c r="C46" s="170"/>
      <c r="D46" s="170"/>
      <c r="E46" s="170"/>
      <c r="F46" s="170"/>
      <c r="G46" s="170"/>
      <c r="H46" s="170"/>
      <c r="I46" s="170"/>
      <c r="J46" s="192"/>
      <c r="K46" s="268"/>
      <c r="L46" s="268"/>
      <c r="M46" s="268"/>
      <c r="N46" s="268"/>
      <c r="O46" s="268"/>
      <c r="P46" s="268"/>
      <c r="Q46" s="271"/>
      <c r="R46" s="271"/>
      <c r="S46" s="271"/>
      <c r="T46" s="271"/>
      <c r="U46" s="271"/>
      <c r="V46" s="271"/>
      <c r="W46" s="271"/>
      <c r="X46" s="271"/>
      <c r="Y46" s="192"/>
      <c r="Z46" s="192"/>
      <c r="AA46" s="268"/>
      <c r="AB46" s="268"/>
      <c r="AC46" s="268"/>
      <c r="AD46" s="268"/>
      <c r="AE46" s="268"/>
      <c r="AF46" s="268"/>
      <c r="AG46" s="268"/>
      <c r="AH46" s="331"/>
      <c r="AI46" s="268"/>
      <c r="AM46" s="268"/>
      <c r="AN46" s="268"/>
      <c r="AO46" s="268"/>
      <c r="AP46" s="338"/>
      <c r="AQ46" s="232"/>
      <c r="AR46" s="232"/>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row>
    <row r="47" spans="1:66" s="50" customFormat="1" ht="15.75" thickBot="1">
      <c r="A47" s="270"/>
      <c r="U47" s="271"/>
      <c r="V47" s="271"/>
      <c r="W47" s="271"/>
      <c r="X47" s="271"/>
      <c r="Y47" s="271"/>
      <c r="Z47" s="271"/>
      <c r="AA47" s="268"/>
      <c r="AB47" s="268"/>
      <c r="AC47" s="271"/>
      <c r="AD47" s="271"/>
      <c r="AE47" s="271"/>
      <c r="AF47" s="271"/>
      <c r="AG47" s="271"/>
      <c r="AH47" s="331"/>
      <c r="AI47" s="268"/>
      <c r="AM47" s="268"/>
      <c r="AN47" s="268"/>
      <c r="AO47" s="268"/>
      <c r="AP47" s="338"/>
      <c r="AQ47" s="232"/>
      <c r="AR47" s="232"/>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row>
    <row r="48" spans="1:66" s="50" customFormat="1" ht="15.75" thickBot="1">
      <c r="A48"/>
      <c r="B48"/>
      <c r="C48" s="600">
        <v>2008</v>
      </c>
      <c r="D48" s="602"/>
      <c r="E48" s="602"/>
      <c r="F48" s="602"/>
      <c r="G48" s="603"/>
      <c r="H48" s="600">
        <v>2009</v>
      </c>
      <c r="I48" s="602"/>
      <c r="J48" s="602"/>
      <c r="K48" s="602"/>
      <c r="L48" s="602"/>
      <c r="M48" s="602"/>
      <c r="N48" s="602"/>
      <c r="O48" s="602"/>
      <c r="P48" s="602"/>
      <c r="Q48" s="602"/>
      <c r="R48" s="602"/>
      <c r="S48" s="601"/>
      <c r="T48" s="604">
        <v>2010</v>
      </c>
      <c r="U48" s="605"/>
      <c r="V48" s="605"/>
      <c r="W48" s="605"/>
      <c r="X48" s="605"/>
      <c r="Y48" s="605"/>
      <c r="Z48" s="605"/>
      <c r="AA48" s="605"/>
      <c r="AB48" s="605"/>
      <c r="AC48" s="605"/>
      <c r="AD48" s="605"/>
      <c r="AE48" s="605"/>
      <c r="AF48" s="600">
        <v>2011</v>
      </c>
      <c r="AG48" s="601"/>
      <c r="AH48"/>
      <c r="AI48" s="268"/>
      <c r="AM48" s="268"/>
      <c r="AN48" s="268"/>
      <c r="AO48" s="268"/>
      <c r="AP48" s="338"/>
      <c r="AQ48" s="232"/>
      <c r="AR48" s="232"/>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row>
    <row r="49" spans="1:66" s="50" customFormat="1" ht="15.75" thickBot="1">
      <c r="A49" s="81" t="s">
        <v>111</v>
      </c>
      <c r="B49" s="82" t="s">
        <v>112</v>
      </c>
      <c r="C49" s="81" t="s">
        <v>113</v>
      </c>
      <c r="D49" s="83" t="s">
        <v>114</v>
      </c>
      <c r="E49" s="83" t="s">
        <v>115</v>
      </c>
      <c r="F49" s="83" t="s">
        <v>116</v>
      </c>
      <c r="G49" s="84" t="s">
        <v>117</v>
      </c>
      <c r="H49" s="81" t="s">
        <v>118</v>
      </c>
      <c r="I49" s="83" t="s">
        <v>119</v>
      </c>
      <c r="J49" s="83" t="s">
        <v>120</v>
      </c>
      <c r="K49" s="83" t="s">
        <v>121</v>
      </c>
      <c r="L49" s="83" t="s">
        <v>122</v>
      </c>
      <c r="M49" s="83" t="s">
        <v>123</v>
      </c>
      <c r="N49" s="83" t="s">
        <v>124</v>
      </c>
      <c r="O49" s="83" t="s">
        <v>113</v>
      </c>
      <c r="P49" s="83" t="s">
        <v>114</v>
      </c>
      <c r="Q49" s="83" t="s">
        <v>115</v>
      </c>
      <c r="R49" s="83" t="s">
        <v>116</v>
      </c>
      <c r="S49" s="85" t="s">
        <v>117</v>
      </c>
      <c r="T49" s="81" t="s">
        <v>118</v>
      </c>
      <c r="U49" s="83" t="s">
        <v>119</v>
      </c>
      <c r="V49" s="83" t="s">
        <v>120</v>
      </c>
      <c r="W49" s="83" t="s">
        <v>121</v>
      </c>
      <c r="X49" s="83" t="s">
        <v>122</v>
      </c>
      <c r="Y49" s="83" t="s">
        <v>123</v>
      </c>
      <c r="Z49" s="84" t="s">
        <v>124</v>
      </c>
      <c r="AA49" s="83" t="s">
        <v>113</v>
      </c>
      <c r="AB49" s="86" t="s">
        <v>114</v>
      </c>
      <c r="AC49" s="83" t="s">
        <v>115</v>
      </c>
      <c r="AD49" s="83" t="s">
        <v>116</v>
      </c>
      <c r="AE49" s="84" t="s">
        <v>117</v>
      </c>
      <c r="AF49" s="81" t="s">
        <v>118</v>
      </c>
      <c r="AG49" s="85" t="s">
        <v>125</v>
      </c>
      <c r="AH49" s="87" t="s">
        <v>126</v>
      </c>
      <c r="AI49" s="268"/>
      <c r="AM49" s="268"/>
      <c r="AN49" s="268"/>
      <c r="AO49" s="268"/>
      <c r="AP49" s="338"/>
      <c r="AQ49" s="232"/>
      <c r="AR49" s="232"/>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row>
    <row r="50" spans="1:66" s="50" customFormat="1">
      <c r="A50" s="383" t="s">
        <v>148</v>
      </c>
      <c r="B50" s="384">
        <v>620</v>
      </c>
      <c r="C50" s="184"/>
      <c r="D50" s="340"/>
      <c r="E50" s="340"/>
      <c r="F50" s="340"/>
      <c r="G50" s="385"/>
      <c r="H50" s="342"/>
      <c r="I50" s="340"/>
      <c r="J50" s="340"/>
      <c r="K50" s="340"/>
      <c r="L50" s="340"/>
      <c r="M50" s="340"/>
      <c r="N50" s="340"/>
      <c r="O50" s="340"/>
      <c r="P50" s="340"/>
      <c r="Q50" s="340"/>
      <c r="R50" s="340"/>
      <c r="S50" s="385"/>
      <c r="T50" s="184"/>
      <c r="U50" s="185"/>
      <c r="V50" s="185"/>
      <c r="W50" s="185"/>
      <c r="X50" s="185"/>
      <c r="Y50" s="185"/>
      <c r="Z50" s="185"/>
      <c r="AA50" s="185"/>
      <c r="AB50" s="185"/>
      <c r="AC50" s="386"/>
      <c r="AD50" s="386"/>
      <c r="AE50" s="281"/>
      <c r="AF50" s="387"/>
      <c r="AG50" s="281"/>
      <c r="AH50" s="388">
        <f>SUM(AH52:AH54)</f>
        <v>657</v>
      </c>
      <c r="AI50" s="268"/>
      <c r="AM50" s="268"/>
      <c r="AN50" s="268"/>
      <c r="AO50" s="268"/>
      <c r="AP50" s="338"/>
      <c r="AQ50" s="232"/>
      <c r="AR50" s="232"/>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row>
    <row r="51" spans="1:66" s="50" customFormat="1">
      <c r="A51" s="580" t="s">
        <v>128</v>
      </c>
      <c r="B51" s="592"/>
      <c r="C51" s="389"/>
      <c r="D51" s="310"/>
      <c r="E51" s="310"/>
      <c r="F51" s="310"/>
      <c r="G51" s="310"/>
      <c r="H51" s="310"/>
      <c r="I51" s="311"/>
      <c r="J51" s="311"/>
      <c r="K51" s="311"/>
      <c r="L51" s="311"/>
      <c r="M51" s="311"/>
      <c r="N51" s="390"/>
      <c r="O51" s="390"/>
      <c r="P51" s="390"/>
      <c r="Q51" s="117"/>
      <c r="R51" s="117"/>
      <c r="S51" s="197"/>
      <c r="T51" s="198"/>
      <c r="U51" s="197"/>
      <c r="V51" s="197"/>
      <c r="W51" s="197"/>
      <c r="X51" s="391"/>
      <c r="Y51" s="120"/>
      <c r="Z51" s="123"/>
      <c r="AA51" s="202"/>
      <c r="AB51" s="202"/>
      <c r="AC51" s="203"/>
      <c r="AD51" s="203"/>
      <c r="AE51" s="392"/>
      <c r="AF51" s="393"/>
      <c r="AG51" s="392"/>
      <c r="AH51" s="204"/>
      <c r="AI51" s="268"/>
      <c r="AM51" s="268"/>
      <c r="AN51" s="268"/>
      <c r="AO51" s="268"/>
      <c r="AP51" s="338"/>
      <c r="AQ51" s="232"/>
      <c r="AR51" s="232"/>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row>
    <row r="52" spans="1:66" s="50" customFormat="1" ht="23.25" customHeight="1">
      <c r="A52" s="586" t="s">
        <v>137</v>
      </c>
      <c r="B52" s="593"/>
      <c r="C52" s="372"/>
      <c r="D52" s="352"/>
      <c r="E52" s="352"/>
      <c r="F52" s="352">
        <v>1</v>
      </c>
      <c r="H52" s="352"/>
      <c r="I52" s="370"/>
      <c r="J52" s="209"/>
      <c r="K52" s="209"/>
      <c r="L52" s="370">
        <v>2.5</v>
      </c>
      <c r="M52" s="370">
        <v>2.5</v>
      </c>
      <c r="N52" s="209"/>
      <c r="O52" s="352"/>
      <c r="P52" s="352"/>
      <c r="Q52" s="352"/>
      <c r="R52" s="510"/>
      <c r="S52" s="511"/>
      <c r="T52" s="295"/>
      <c r="U52" s="213"/>
      <c r="V52" s="220"/>
      <c r="W52" s="120"/>
      <c r="X52" s="120"/>
      <c r="Y52" s="120"/>
      <c r="Z52" s="123"/>
      <c r="AA52" s="123"/>
      <c r="AB52" s="123"/>
      <c r="AC52" s="215"/>
      <c r="AD52" s="215"/>
      <c r="AE52" s="374"/>
      <c r="AF52" s="375"/>
      <c r="AG52" s="374"/>
      <c r="AH52" s="216">
        <f>SUM(D52:AB52)</f>
        <v>6</v>
      </c>
      <c r="AI52" s="268"/>
      <c r="AM52" s="268"/>
      <c r="AN52" s="268"/>
      <c r="AO52" s="268"/>
      <c r="AP52" s="338"/>
      <c r="AQ52" s="232"/>
      <c r="AR52" s="232"/>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row>
    <row r="53" spans="1:66" ht="42" customHeight="1">
      <c r="A53" s="588" t="s">
        <v>134</v>
      </c>
      <c r="B53" s="594"/>
      <c r="C53" s="298"/>
      <c r="D53" s="299"/>
      <c r="E53" s="299"/>
      <c r="F53" s="299"/>
      <c r="G53" s="300"/>
      <c r="H53" s="298"/>
      <c r="I53" s="299"/>
      <c r="J53" s="299"/>
      <c r="K53" s="299"/>
      <c r="L53" s="227"/>
      <c r="M53" s="227"/>
      <c r="N53" s="227"/>
      <c r="O53" s="227"/>
      <c r="P53" s="227"/>
      <c r="Q53" s="134">
        <v>37.199999999999996</v>
      </c>
      <c r="R53" s="134">
        <v>86.800000000000011</v>
      </c>
      <c r="S53" s="356">
        <v>124</v>
      </c>
      <c r="T53" s="377">
        <v>124</v>
      </c>
      <c r="U53" s="134">
        <v>124</v>
      </c>
      <c r="V53" s="356">
        <v>86.800000000000011</v>
      </c>
      <c r="W53" s="356">
        <v>37.199999999999996</v>
      </c>
      <c r="X53" s="227"/>
      <c r="Y53" s="394"/>
      <c r="Z53" s="395"/>
      <c r="AA53" s="395"/>
      <c r="AB53" s="395"/>
      <c r="AC53" s="228"/>
      <c r="AD53" s="228"/>
      <c r="AE53" s="396"/>
      <c r="AF53" s="397"/>
      <c r="AG53" s="396"/>
      <c r="AH53" s="305">
        <f>SUM(Q53:AB53)</f>
        <v>620</v>
      </c>
      <c r="AI53" s="192"/>
      <c r="AM53" s="192"/>
      <c r="AN53" s="192"/>
      <c r="AO53" s="192"/>
      <c r="AP53" s="338"/>
      <c r="AQ53" s="232"/>
      <c r="AR53" s="23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row>
    <row r="54" spans="1:66" ht="15.75" thickBot="1">
      <c r="A54" s="563" t="s">
        <v>139</v>
      </c>
      <c r="B54" s="564"/>
      <c r="C54" s="233"/>
      <c r="D54" s="234"/>
      <c r="E54" s="234"/>
      <c r="F54" s="234"/>
      <c r="G54" s="306"/>
      <c r="H54" s="233"/>
      <c r="I54" s="234"/>
      <c r="J54" s="203"/>
      <c r="K54" s="367"/>
      <c r="L54" s="398"/>
      <c r="M54" s="399"/>
      <c r="N54" s="228"/>
      <c r="O54" s="228"/>
      <c r="P54" s="228"/>
      <c r="Q54" s="237">
        <v>4</v>
      </c>
      <c r="R54" s="237">
        <v>4</v>
      </c>
      <c r="S54" s="237">
        <v>4</v>
      </c>
      <c r="T54" s="237">
        <v>4</v>
      </c>
      <c r="U54" s="237">
        <v>4</v>
      </c>
      <c r="V54" s="237">
        <v>4</v>
      </c>
      <c r="W54" s="237">
        <v>4</v>
      </c>
      <c r="X54" s="400">
        <v>3</v>
      </c>
      <c r="Y54" s="240"/>
      <c r="Z54" s="239"/>
      <c r="AA54" s="239"/>
      <c r="AB54" s="239"/>
      <c r="AC54" s="241"/>
      <c r="AD54" s="241"/>
      <c r="AE54" s="361"/>
      <c r="AF54" s="362"/>
      <c r="AG54" s="361"/>
      <c r="AH54" s="244">
        <f>SUM(Q54:X54)</f>
        <v>31</v>
      </c>
      <c r="AI54" s="192"/>
      <c r="AM54" s="192"/>
      <c r="AN54" s="192"/>
      <c r="AO54" s="192"/>
      <c r="AP54" s="338"/>
      <c r="AQ54" s="232"/>
      <c r="AR54" s="23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row>
    <row r="55" spans="1:66" ht="15.75" thickBot="1">
      <c r="A55" s="595" t="s">
        <v>129</v>
      </c>
      <c r="B55" s="596"/>
      <c r="C55" s="401"/>
      <c r="D55" s="310"/>
      <c r="E55" s="310"/>
      <c r="F55" s="310"/>
      <c r="G55" s="310"/>
      <c r="H55" s="310"/>
      <c r="I55" s="311"/>
      <c r="J55" s="311"/>
      <c r="K55" s="311"/>
      <c r="L55" s="311"/>
      <c r="M55" s="311"/>
      <c r="N55" s="311"/>
      <c r="O55" s="311"/>
      <c r="P55" s="311"/>
      <c r="Q55" s="311"/>
      <c r="R55" s="311"/>
      <c r="S55" s="402"/>
      <c r="T55" s="403"/>
      <c r="U55" s="404"/>
      <c r="V55" s="405"/>
      <c r="W55" s="405"/>
      <c r="X55" s="406"/>
      <c r="Y55" s="406"/>
      <c r="Z55" s="407"/>
      <c r="AA55" s="408"/>
      <c r="AB55" s="408"/>
      <c r="AC55" s="409"/>
      <c r="AD55" s="409"/>
      <c r="AE55" s="410"/>
      <c r="AF55" s="411"/>
      <c r="AG55" s="410"/>
      <c r="AH55" s="412"/>
      <c r="AI55" s="192"/>
      <c r="AM55" s="192"/>
      <c r="AN55" s="192"/>
      <c r="AO55" s="192"/>
      <c r="AP55" s="338"/>
      <c r="AQ55" s="232"/>
      <c r="AR55" s="23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row>
    <row r="56" spans="1:66" s="414" customFormat="1" ht="21" customHeight="1">
      <c r="A56" s="586" t="s">
        <v>137</v>
      </c>
      <c r="B56" s="593"/>
      <c r="C56" s="372"/>
      <c r="D56" s="413"/>
      <c r="E56" s="413"/>
      <c r="F56" s="352">
        <v>1</v>
      </c>
      <c r="H56" s="352"/>
      <c r="I56" s="370"/>
      <c r="J56" s="207"/>
      <c r="K56" s="207"/>
      <c r="L56" s="370">
        <v>2.5</v>
      </c>
      <c r="M56" s="370">
        <v>2.5</v>
      </c>
      <c r="N56" s="208"/>
      <c r="O56" s="208"/>
      <c r="P56" s="208"/>
      <c r="Q56" s="208"/>
      <c r="R56" s="293"/>
      <c r="S56" s="415"/>
      <c r="T56" s="372"/>
      <c r="U56" s="192"/>
      <c r="V56" s="255"/>
      <c r="W56" s="200"/>
      <c r="X56" s="200"/>
      <c r="Y56" s="288"/>
      <c r="Z56" s="416"/>
      <c r="AA56" s="416"/>
      <c r="AB56" s="416"/>
      <c r="AC56" s="213"/>
      <c r="AD56" s="213"/>
      <c r="AE56" s="417"/>
      <c r="AF56" s="295"/>
      <c r="AG56" s="417"/>
      <c r="AH56" s="418">
        <f>SUM(D56:AB56)</f>
        <v>6</v>
      </c>
      <c r="AI56" s="419"/>
      <c r="AM56" s="420"/>
      <c r="AN56" s="420"/>
      <c r="AO56" s="420"/>
      <c r="AP56" s="338"/>
      <c r="AQ56" s="421"/>
      <c r="AR56" s="232"/>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row>
    <row r="57" spans="1:66" ht="45" customHeight="1">
      <c r="A57" s="588" t="s">
        <v>134</v>
      </c>
      <c r="B57" s="594"/>
      <c r="C57" s="320"/>
      <c r="D57" s="321"/>
      <c r="E57" s="321"/>
      <c r="F57" s="321"/>
      <c r="G57" s="322"/>
      <c r="H57" s="320"/>
      <c r="I57" s="321"/>
      <c r="J57" s="321"/>
      <c r="K57" s="321"/>
      <c r="L57" s="227"/>
      <c r="M57" s="227"/>
      <c r="N57" s="227"/>
      <c r="O57" s="227"/>
      <c r="P57" s="227"/>
      <c r="Q57" s="227"/>
      <c r="R57" s="227"/>
      <c r="S57" s="356">
        <v>37.199999999999996</v>
      </c>
      <c r="T57" s="377">
        <v>86.800000000000011</v>
      </c>
      <c r="U57" s="134">
        <v>124</v>
      </c>
      <c r="V57" s="134">
        <v>124</v>
      </c>
      <c r="W57" s="134">
        <v>124</v>
      </c>
      <c r="X57" s="134">
        <v>86.800000000000011</v>
      </c>
      <c r="Y57" s="134">
        <v>37.199999999999996</v>
      </c>
      <c r="Z57" s="256"/>
      <c r="AA57" s="256"/>
      <c r="AB57" s="227"/>
      <c r="AC57" s="227"/>
      <c r="AD57" s="227"/>
      <c r="AE57" s="230"/>
      <c r="AF57" s="229"/>
      <c r="AG57" s="230"/>
      <c r="AH57" s="244">
        <f>SUM(L57:AB57)</f>
        <v>620</v>
      </c>
      <c r="AI57" s="192"/>
      <c r="AM57" s="192"/>
      <c r="AN57" s="192"/>
      <c r="AO57" s="192"/>
      <c r="AP57" s="338"/>
      <c r="AQ57" s="232"/>
      <c r="AR57" s="23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row>
    <row r="58" spans="1:66" ht="46.5" customHeight="1" thickBot="1">
      <c r="A58" s="563" t="s">
        <v>139</v>
      </c>
      <c r="B58" s="564"/>
      <c r="C58" s="324"/>
      <c r="D58" s="325"/>
      <c r="E58" s="325"/>
      <c r="F58" s="325"/>
      <c r="G58" s="158"/>
      <c r="H58" s="324"/>
      <c r="I58" s="325"/>
      <c r="J58" s="422"/>
      <c r="K58" s="262"/>
      <c r="L58" s="423"/>
      <c r="M58" s="423"/>
      <c r="N58" s="423"/>
      <c r="O58" s="423"/>
      <c r="P58" s="423"/>
      <c r="Q58" s="423"/>
      <c r="R58" s="423"/>
      <c r="S58" s="263">
        <v>4</v>
      </c>
      <c r="T58" s="263">
        <v>4</v>
      </c>
      <c r="U58" s="263">
        <v>4</v>
      </c>
      <c r="V58" s="263">
        <v>4</v>
      </c>
      <c r="W58" s="263">
        <v>4</v>
      </c>
      <c r="X58" s="263">
        <v>4</v>
      </c>
      <c r="Y58" s="263">
        <v>4</v>
      </c>
      <c r="Z58" s="263">
        <v>3</v>
      </c>
      <c r="AA58" s="424"/>
      <c r="AB58" s="262"/>
      <c r="AC58" s="262"/>
      <c r="AD58" s="262"/>
      <c r="AE58" s="330"/>
      <c r="AF58" s="329"/>
      <c r="AG58" s="330"/>
      <c r="AH58" s="267">
        <f>SUM(S58:Z58)</f>
        <v>31</v>
      </c>
      <c r="AI58" s="192"/>
      <c r="AM58" s="192"/>
      <c r="AN58" s="192"/>
      <c r="AO58" s="192"/>
      <c r="AP58" s="338"/>
      <c r="AQ58" s="232"/>
      <c r="AR58" s="232"/>
      <c r="AS58" s="192"/>
      <c r="AT58" s="192"/>
      <c r="AX58" s="192"/>
      <c r="AY58" s="192"/>
      <c r="AZ58" s="192"/>
      <c r="BA58" s="192"/>
      <c r="BB58" s="192"/>
      <c r="BC58" s="192"/>
      <c r="BD58" s="192"/>
      <c r="BE58" s="192"/>
      <c r="BF58" s="192"/>
      <c r="BG58" s="192"/>
      <c r="BH58" s="192"/>
      <c r="BI58" s="192"/>
      <c r="BJ58" s="192"/>
      <c r="BK58" s="192"/>
      <c r="BL58" s="192"/>
      <c r="BM58" s="192"/>
      <c r="BN58" s="192"/>
    </row>
    <row r="59" spans="1:66">
      <c r="A59" s="269"/>
      <c r="B59" s="270"/>
      <c r="C59" s="170"/>
      <c r="D59" s="170"/>
      <c r="E59" s="170"/>
      <c r="F59" s="170"/>
      <c r="G59" s="170"/>
      <c r="H59" s="170"/>
      <c r="I59" s="170"/>
      <c r="J59" s="192"/>
      <c r="K59" s="268"/>
      <c r="L59" s="228"/>
      <c r="M59" s="228"/>
      <c r="N59" s="228"/>
      <c r="O59" s="228"/>
      <c r="P59" s="228"/>
      <c r="Q59" s="228"/>
      <c r="R59" s="228"/>
      <c r="S59" s="271"/>
      <c r="T59" s="271"/>
      <c r="U59" s="271"/>
      <c r="V59" s="271"/>
      <c r="W59" s="271"/>
      <c r="X59" s="271"/>
      <c r="Y59" s="271"/>
      <c r="Z59" s="268"/>
      <c r="AA59" s="268"/>
      <c r="AB59" s="268"/>
      <c r="AC59" s="268"/>
      <c r="AD59" s="268"/>
      <c r="AE59" s="268"/>
      <c r="AF59" s="268"/>
      <c r="AG59" s="268"/>
      <c r="AH59" s="331"/>
      <c r="AI59" s="192"/>
      <c r="AM59" s="192"/>
      <c r="AN59" s="192"/>
      <c r="AO59" s="192"/>
      <c r="AP59" s="338"/>
      <c r="AQ59" s="232"/>
      <c r="AR59" s="232"/>
      <c r="AS59" s="192"/>
      <c r="AT59" s="192"/>
      <c r="AX59" s="192"/>
      <c r="AY59" s="192"/>
      <c r="AZ59" s="192"/>
      <c r="BA59" s="192"/>
      <c r="BB59" s="192"/>
      <c r="BC59" s="192"/>
      <c r="BD59" s="192"/>
      <c r="BE59" s="192"/>
      <c r="BF59" s="192"/>
      <c r="BG59" s="192"/>
      <c r="BH59" s="192"/>
      <c r="BI59" s="192"/>
      <c r="BJ59" s="192"/>
      <c r="BK59" s="192"/>
      <c r="BL59" s="192"/>
      <c r="BM59" s="192"/>
      <c r="BN59" s="192"/>
    </row>
    <row r="60" spans="1:66">
      <c r="A60" s="269"/>
      <c r="B60" s="270"/>
      <c r="C60" s="170"/>
      <c r="D60" s="170"/>
      <c r="E60" s="170"/>
      <c r="F60" s="170"/>
      <c r="G60" s="170"/>
      <c r="H60" s="170"/>
      <c r="I60" s="170"/>
      <c r="J60" s="192"/>
      <c r="K60" s="268"/>
      <c r="L60" s="228"/>
      <c r="M60" s="228"/>
      <c r="N60" s="228"/>
      <c r="O60" s="228"/>
      <c r="P60" s="228"/>
      <c r="Q60" s="228"/>
      <c r="R60" s="228"/>
      <c r="S60" s="271"/>
      <c r="T60" s="271"/>
      <c r="U60" s="271"/>
      <c r="V60" s="271"/>
      <c r="W60" s="271"/>
      <c r="X60" s="271"/>
      <c r="Y60" s="271"/>
      <c r="Z60" s="268"/>
      <c r="AA60" s="268"/>
      <c r="AB60" s="268"/>
      <c r="AC60" s="268"/>
      <c r="AD60" s="268"/>
      <c r="AE60" s="268"/>
      <c r="AF60" s="268"/>
      <c r="AG60" s="268"/>
      <c r="AH60" s="331"/>
      <c r="AI60" s="192"/>
      <c r="AM60" s="192"/>
      <c r="AN60" s="192"/>
      <c r="AO60" s="192"/>
      <c r="AP60" s="338"/>
      <c r="AQ60" s="232"/>
      <c r="AR60" s="232"/>
      <c r="AS60" s="192"/>
      <c r="AT60" s="192"/>
      <c r="AX60" s="192"/>
      <c r="AY60" s="192"/>
      <c r="AZ60" s="192"/>
      <c r="BA60" s="192"/>
      <c r="BB60" s="192"/>
      <c r="BC60" s="192"/>
      <c r="BD60" s="192"/>
      <c r="BE60" s="192"/>
      <c r="BF60" s="192"/>
      <c r="BG60" s="192"/>
      <c r="BH60" s="192"/>
      <c r="BI60" s="192"/>
      <c r="BJ60" s="192"/>
      <c r="BK60" s="192"/>
      <c r="BL60" s="192"/>
      <c r="BM60" s="192"/>
      <c r="BN60" s="192"/>
    </row>
    <row r="61" spans="1:66" s="268" customFormat="1" ht="15.75" thickBot="1">
      <c r="A61" s="269"/>
      <c r="B61" s="270"/>
      <c r="C61" s="425"/>
      <c r="D61" s="425"/>
      <c r="E61" s="425"/>
      <c r="F61" s="425"/>
      <c r="G61" s="425"/>
      <c r="H61" s="170"/>
      <c r="I61" s="170"/>
      <c r="J61" s="192"/>
      <c r="K61" s="192"/>
      <c r="L61" s="192"/>
      <c r="M61" s="192"/>
      <c r="O61" s="271"/>
      <c r="P61" s="271"/>
      <c r="Q61" s="271"/>
      <c r="R61" s="271"/>
      <c r="S61" s="271"/>
      <c r="T61" s="271"/>
      <c r="U61" s="271"/>
      <c r="V61" s="271"/>
      <c r="AF61" s="379"/>
      <c r="AG61" s="379"/>
      <c r="AH61" s="272"/>
    </row>
    <row r="62" spans="1:66" s="268" customFormat="1" ht="15.75" thickBot="1">
      <c r="A62"/>
      <c r="B62"/>
      <c r="C62" s="597">
        <v>2008</v>
      </c>
      <c r="D62" s="598"/>
      <c r="E62" s="598"/>
      <c r="F62" s="598"/>
      <c r="G62" s="599"/>
      <c r="H62" s="570">
        <v>2009</v>
      </c>
      <c r="I62" s="571"/>
      <c r="J62" s="571"/>
      <c r="K62" s="571"/>
      <c r="L62" s="571"/>
      <c r="M62" s="571"/>
      <c r="N62" s="571"/>
      <c r="O62" s="571"/>
      <c r="P62" s="571"/>
      <c r="Q62" s="571"/>
      <c r="R62" s="571"/>
      <c r="S62" s="572"/>
      <c r="T62" s="570">
        <v>2010</v>
      </c>
      <c r="U62" s="571"/>
      <c r="V62" s="571"/>
      <c r="W62" s="571"/>
      <c r="X62" s="571"/>
      <c r="Y62" s="571"/>
      <c r="Z62" s="571"/>
      <c r="AA62" s="571"/>
      <c r="AB62" s="571"/>
      <c r="AC62" s="571"/>
      <c r="AD62" s="571"/>
      <c r="AE62" s="572"/>
      <c r="AF62" s="590">
        <v>2011</v>
      </c>
      <c r="AG62" s="591"/>
      <c r="AH62"/>
    </row>
    <row r="63" spans="1:66" s="268" customFormat="1" ht="15.75" thickBot="1">
      <c r="A63" s="81" t="s">
        <v>111</v>
      </c>
      <c r="B63" s="275" t="s">
        <v>112</v>
      </c>
      <c r="C63" s="81" t="s">
        <v>113</v>
      </c>
      <c r="D63" s="83" t="s">
        <v>114</v>
      </c>
      <c r="E63" s="83" t="s">
        <v>115</v>
      </c>
      <c r="F63" s="83" t="s">
        <v>116</v>
      </c>
      <c r="G63" s="85" t="s">
        <v>117</v>
      </c>
      <c r="H63" s="81" t="s">
        <v>118</v>
      </c>
      <c r="I63" s="83" t="s">
        <v>119</v>
      </c>
      <c r="J63" s="83" t="s">
        <v>120</v>
      </c>
      <c r="K63" s="83" t="s">
        <v>121</v>
      </c>
      <c r="L63" s="83" t="s">
        <v>122</v>
      </c>
      <c r="M63" s="83" t="s">
        <v>123</v>
      </c>
      <c r="N63" s="83" t="s">
        <v>124</v>
      </c>
      <c r="O63" s="83" t="s">
        <v>113</v>
      </c>
      <c r="P63" s="83" t="s">
        <v>114</v>
      </c>
      <c r="Q63" s="83" t="s">
        <v>115</v>
      </c>
      <c r="R63" s="83" t="s">
        <v>116</v>
      </c>
      <c r="S63" s="85" t="s">
        <v>117</v>
      </c>
      <c r="T63" s="81" t="s">
        <v>118</v>
      </c>
      <c r="U63" s="83" t="s">
        <v>119</v>
      </c>
      <c r="V63" s="83" t="s">
        <v>120</v>
      </c>
      <c r="W63" s="83" t="s">
        <v>121</v>
      </c>
      <c r="X63" s="83" t="s">
        <v>122</v>
      </c>
      <c r="Y63" s="83" t="s">
        <v>123</v>
      </c>
      <c r="Z63" s="84" t="s">
        <v>124</v>
      </c>
      <c r="AA63" s="83" t="s">
        <v>113</v>
      </c>
      <c r="AB63" s="86" t="s">
        <v>114</v>
      </c>
      <c r="AC63" s="83" t="s">
        <v>115</v>
      </c>
      <c r="AD63" s="83" t="s">
        <v>116</v>
      </c>
      <c r="AE63" s="85" t="s">
        <v>117</v>
      </c>
      <c r="AF63" s="276"/>
      <c r="AG63" s="277"/>
      <c r="AH63" s="87" t="s">
        <v>126</v>
      </c>
    </row>
    <row r="64" spans="1:66">
      <c r="A64" s="278" t="s">
        <v>149</v>
      </c>
      <c r="B64" s="279">
        <v>866</v>
      </c>
      <c r="C64" s="184"/>
      <c r="D64" s="340"/>
      <c r="E64" s="340"/>
      <c r="F64" s="340"/>
      <c r="G64" s="385"/>
      <c r="H64" s="342"/>
      <c r="I64" s="340"/>
      <c r="J64" s="340"/>
      <c r="K64" s="340"/>
      <c r="L64" s="340"/>
      <c r="M64" s="340"/>
      <c r="N64" s="340"/>
      <c r="O64" s="340"/>
      <c r="P64" s="340"/>
      <c r="Q64" s="340"/>
      <c r="R64" s="340"/>
      <c r="S64" s="385"/>
      <c r="T64" s="342"/>
      <c r="U64" s="340"/>
      <c r="V64" s="340"/>
      <c r="W64" s="340"/>
      <c r="X64" s="340"/>
      <c r="Y64" s="340"/>
      <c r="Z64" s="185"/>
      <c r="AA64" s="185"/>
      <c r="AB64" s="185"/>
      <c r="AC64" s="386"/>
      <c r="AD64" s="386"/>
      <c r="AE64" s="281"/>
      <c r="AF64" s="345"/>
      <c r="AG64" s="344"/>
      <c r="AH64" s="282">
        <f>SUM(AH66:AH68)</f>
        <v>1000</v>
      </c>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row>
    <row r="65" spans="1:46">
      <c r="A65" s="580" t="s">
        <v>128</v>
      </c>
      <c r="B65" s="581"/>
      <c r="C65" s="426"/>
      <c r="D65" s="310"/>
      <c r="E65" s="310"/>
      <c r="F65" s="310"/>
      <c r="G65" s="310"/>
      <c r="H65" s="310"/>
      <c r="I65" s="311"/>
      <c r="J65" s="311"/>
      <c r="K65" s="311"/>
      <c r="L65" s="311"/>
      <c r="M65" s="311"/>
      <c r="N65" s="311"/>
      <c r="O65" s="311"/>
      <c r="P65" s="311"/>
      <c r="Q65" s="311"/>
      <c r="R65" s="311"/>
      <c r="S65" s="427"/>
      <c r="T65" s="428"/>
      <c r="U65" s="311"/>
      <c r="V65" s="313"/>
      <c r="W65" s="313"/>
      <c r="X65" s="313"/>
      <c r="Y65" s="313"/>
      <c r="Z65" s="313"/>
      <c r="AA65" s="313"/>
      <c r="AB65" s="313"/>
      <c r="AC65" s="287"/>
      <c r="AE65" s="392"/>
      <c r="AF65" s="393"/>
      <c r="AG65" s="392"/>
      <c r="AH65" s="290"/>
      <c r="AL65" s="177"/>
      <c r="AM65" s="177"/>
      <c r="AN65" s="177"/>
      <c r="AO65" s="177"/>
      <c r="AP65" s="177"/>
      <c r="AQ65" s="177"/>
      <c r="AR65" s="177"/>
      <c r="AS65" s="217"/>
      <c r="AT65" s="217"/>
    </row>
    <row r="66" spans="1:46">
      <c r="A66" s="575" t="s">
        <v>137</v>
      </c>
      <c r="B66" s="582"/>
      <c r="C66" s="291"/>
      <c r="D66" s="292"/>
      <c r="E66" s="352"/>
      <c r="J66" s="352">
        <v>5</v>
      </c>
      <c r="K66" s="370">
        <v>5</v>
      </c>
      <c r="L66" s="354">
        <v>4</v>
      </c>
      <c r="M66" s="352">
        <v>4</v>
      </c>
      <c r="N66" s="352">
        <v>4</v>
      </c>
      <c r="O66" s="352">
        <v>2</v>
      </c>
      <c r="P66" s="352">
        <v>15</v>
      </c>
      <c r="Q66" s="352">
        <v>15</v>
      </c>
      <c r="R66" s="352">
        <v>15</v>
      </c>
      <c r="S66" s="352">
        <v>15</v>
      </c>
      <c r="T66" s="295"/>
      <c r="U66" s="213"/>
      <c r="V66" s="214"/>
      <c r="W66" s="120"/>
      <c r="X66" s="120"/>
      <c r="Y66" s="120"/>
      <c r="Z66" s="123"/>
      <c r="AA66" s="123"/>
      <c r="AB66" s="123"/>
      <c r="AC66" s="215"/>
      <c r="AD66" s="215"/>
      <c r="AE66" s="374"/>
      <c r="AF66" s="375"/>
      <c r="AG66" s="374"/>
      <c r="AH66" s="216">
        <f>SUM(C66:AB66)</f>
        <v>84</v>
      </c>
      <c r="AL66" s="192"/>
      <c r="AM66" s="192"/>
      <c r="AN66" s="192"/>
      <c r="AO66" s="192"/>
      <c r="AP66" s="192"/>
      <c r="AQ66" s="192"/>
      <c r="AR66" s="192"/>
      <c r="AS66" s="192"/>
      <c r="AT66" s="192"/>
    </row>
    <row r="67" spans="1:46" s="80" customFormat="1" ht="47.25" customHeight="1">
      <c r="A67" s="583" t="s">
        <v>134</v>
      </c>
      <c r="B67" s="584"/>
      <c r="C67" s="320"/>
      <c r="D67" s="321"/>
      <c r="E67" s="321"/>
      <c r="F67" s="321"/>
      <c r="G67" s="322"/>
      <c r="H67" s="320"/>
      <c r="I67" s="321"/>
      <c r="J67" s="321"/>
      <c r="K67" s="321"/>
      <c r="L67" s="321"/>
      <c r="M67" s="227"/>
      <c r="N67" s="227"/>
      <c r="O67" s="227"/>
      <c r="P67" s="227"/>
      <c r="Q67" s="227"/>
      <c r="R67" s="227"/>
      <c r="S67" s="230"/>
      <c r="T67" s="229"/>
      <c r="U67" s="227"/>
      <c r="V67" s="221">
        <v>69.28</v>
      </c>
      <c r="W67" s="221">
        <v>103.92</v>
      </c>
      <c r="X67" s="221">
        <v>142.89000000000001</v>
      </c>
      <c r="Y67" s="221">
        <v>207.84</v>
      </c>
      <c r="Z67" s="221">
        <v>142.89000000000001</v>
      </c>
      <c r="AA67" s="221">
        <v>103.92</v>
      </c>
      <c r="AB67" s="221">
        <v>95.26</v>
      </c>
      <c r="AD67" s="227"/>
      <c r="AE67" s="230"/>
      <c r="AF67" s="229"/>
      <c r="AG67" s="230"/>
      <c r="AH67" s="305">
        <f>SUM(V67:AB67)</f>
        <v>866</v>
      </c>
      <c r="AI67" s="429"/>
      <c r="AJ67" s="429"/>
      <c r="AK67" s="430"/>
      <c r="AL67" s="430"/>
      <c r="AM67" s="430"/>
      <c r="AN67" s="430"/>
      <c r="AO67" s="430"/>
      <c r="AP67" s="430"/>
      <c r="AQ67" s="430"/>
      <c r="AR67" s="431"/>
      <c r="AS67" s="217"/>
      <c r="AT67" s="217"/>
    </row>
    <row r="68" spans="1:46" s="80" customFormat="1">
      <c r="A68" s="586" t="s">
        <v>144</v>
      </c>
      <c r="B68" s="587"/>
      <c r="C68" s="233"/>
      <c r="D68" s="234"/>
      <c r="E68" s="234"/>
      <c r="F68" s="234"/>
      <c r="G68" s="306"/>
      <c r="H68" s="233"/>
      <c r="I68" s="234"/>
      <c r="J68" s="203"/>
      <c r="K68" s="367"/>
      <c r="L68" s="367"/>
      <c r="M68" s="228"/>
      <c r="N68" s="228"/>
      <c r="O68" s="228"/>
      <c r="P68" s="228"/>
      <c r="Q68" s="228"/>
      <c r="R68" s="228"/>
      <c r="S68" s="396"/>
      <c r="T68" s="397"/>
      <c r="U68" s="228"/>
      <c r="V68" s="237">
        <v>6.5</v>
      </c>
      <c r="W68" s="237">
        <v>6.5</v>
      </c>
      <c r="X68" s="237">
        <v>6.5</v>
      </c>
      <c r="Y68" s="237">
        <v>6.5</v>
      </c>
      <c r="Z68" s="237">
        <v>6.5</v>
      </c>
      <c r="AA68" s="237">
        <v>6.5</v>
      </c>
      <c r="AB68" s="237">
        <v>6.5</v>
      </c>
      <c r="AC68" s="307">
        <v>4.5</v>
      </c>
      <c r="AE68" s="361"/>
      <c r="AF68" s="362"/>
      <c r="AG68" s="361"/>
      <c r="AH68" s="244">
        <f>SUM(V68:AC68)</f>
        <v>50</v>
      </c>
      <c r="AJ68" s="429"/>
      <c r="AK68" s="431"/>
      <c r="AL68" s="431"/>
      <c r="AM68" s="431"/>
      <c r="AN68" s="431"/>
      <c r="AO68" s="431"/>
      <c r="AP68" s="431"/>
      <c r="AQ68" s="228"/>
      <c r="AR68" s="228"/>
      <c r="AS68" s="217"/>
      <c r="AT68" s="217"/>
    </row>
    <row r="69" spans="1:46" s="80" customFormat="1">
      <c r="A69" s="580" t="s">
        <v>129</v>
      </c>
      <c r="B69" s="581"/>
      <c r="C69" s="432"/>
      <c r="D69" s="310"/>
      <c r="E69" s="310"/>
      <c r="F69" s="310"/>
      <c r="G69" s="310"/>
      <c r="H69" s="310"/>
      <c r="I69" s="311"/>
      <c r="J69" s="311"/>
      <c r="K69" s="311"/>
      <c r="L69" s="311"/>
      <c r="M69" s="311"/>
      <c r="N69" s="311"/>
      <c r="O69" s="311"/>
      <c r="P69" s="311"/>
      <c r="Q69" s="311"/>
      <c r="R69" s="311"/>
      <c r="S69" s="427"/>
      <c r="T69" s="428"/>
      <c r="U69" s="311"/>
      <c r="V69" s="311"/>
      <c r="W69" s="311"/>
      <c r="X69" s="311"/>
      <c r="Y69" s="311"/>
      <c r="Z69" s="313"/>
      <c r="AA69" s="313"/>
      <c r="AB69" s="313"/>
      <c r="AC69" s="313"/>
      <c r="AD69" s="313"/>
      <c r="AE69" s="314"/>
      <c r="AF69" s="315"/>
      <c r="AG69" s="287"/>
      <c r="AH69" s="433"/>
      <c r="AK69" s="228"/>
      <c r="AL69" s="228"/>
      <c r="AM69" s="228"/>
      <c r="AN69" s="228"/>
      <c r="AO69" s="228"/>
      <c r="AP69" s="228"/>
      <c r="AQ69" s="228"/>
      <c r="AR69" s="228"/>
      <c r="AS69" s="228"/>
    </row>
    <row r="70" spans="1:46" s="80" customFormat="1">
      <c r="A70" s="575" t="s">
        <v>137</v>
      </c>
      <c r="B70" s="582"/>
      <c r="C70" s="291"/>
      <c r="D70" s="292"/>
      <c r="E70" s="352"/>
      <c r="J70" s="352">
        <v>5</v>
      </c>
      <c r="K70" s="370">
        <v>5</v>
      </c>
      <c r="L70" s="354">
        <v>4</v>
      </c>
      <c r="M70" s="352">
        <v>4</v>
      </c>
      <c r="N70" s="352">
        <v>4</v>
      </c>
      <c r="O70" s="352">
        <v>2</v>
      </c>
      <c r="P70" s="352">
        <v>15</v>
      </c>
      <c r="Q70" s="352">
        <v>15</v>
      </c>
      <c r="R70" s="352">
        <v>15</v>
      </c>
      <c r="S70" s="352">
        <v>15</v>
      </c>
      <c r="T70" s="295"/>
      <c r="U70" s="192"/>
      <c r="V70" s="255"/>
      <c r="W70" s="200"/>
      <c r="X70" s="200"/>
      <c r="Y70" s="200"/>
      <c r="Z70" s="201"/>
      <c r="AA70" s="123"/>
      <c r="AB70" s="123"/>
      <c r="AC70" s="215"/>
      <c r="AD70" s="215"/>
      <c r="AE70" s="374"/>
      <c r="AF70" s="375"/>
      <c r="AG70" s="374"/>
      <c r="AH70" s="216">
        <f>SUM(C70:AB70)</f>
        <v>84</v>
      </c>
      <c r="AK70" s="431"/>
      <c r="AL70" s="228"/>
      <c r="AM70" s="228"/>
      <c r="AN70" s="228"/>
      <c r="AO70" s="228"/>
      <c r="AP70" s="228"/>
      <c r="AQ70" s="228"/>
      <c r="AR70" s="228"/>
      <c r="AS70" s="228"/>
    </row>
    <row r="71" spans="1:46" s="80" customFormat="1" ht="54" customHeight="1">
      <c r="A71" s="588" t="s">
        <v>134</v>
      </c>
      <c r="B71" s="589"/>
      <c r="C71" s="298"/>
      <c r="D71" s="299"/>
      <c r="E71" s="299"/>
      <c r="F71" s="299"/>
      <c r="G71" s="300"/>
      <c r="H71" s="298"/>
      <c r="I71" s="299"/>
      <c r="J71" s="299"/>
      <c r="K71" s="299"/>
      <c r="L71" s="299"/>
      <c r="M71" s="141"/>
      <c r="N71" s="141"/>
      <c r="O71" s="141"/>
      <c r="P71" s="141"/>
      <c r="Q71" s="141"/>
      <c r="R71" s="141"/>
      <c r="S71" s="512"/>
      <c r="T71" s="143"/>
      <c r="U71" s="227"/>
      <c r="V71" s="227"/>
      <c r="W71" s="227"/>
      <c r="X71" s="227"/>
      <c r="Y71" s="227"/>
      <c r="Z71" s="221">
        <v>69.28</v>
      </c>
      <c r="AA71" s="221">
        <v>103.92</v>
      </c>
      <c r="AB71" s="221">
        <v>142.89000000000001</v>
      </c>
      <c r="AC71" s="221">
        <v>207.84</v>
      </c>
      <c r="AD71" s="221">
        <v>142.89000000000001</v>
      </c>
      <c r="AE71" s="221">
        <v>103.92</v>
      </c>
      <c r="AF71" s="221">
        <v>95.26</v>
      </c>
      <c r="AG71" s="144"/>
      <c r="AH71" s="244">
        <f>SUM(Z71:AG71)</f>
        <v>866</v>
      </c>
      <c r="AK71" s="431"/>
      <c r="AL71" s="431"/>
      <c r="AM71" s="431"/>
      <c r="AN71" s="431"/>
      <c r="AO71" s="431"/>
      <c r="AP71" s="431"/>
      <c r="AQ71" s="431"/>
      <c r="AR71" s="331"/>
      <c r="AS71" s="331"/>
    </row>
    <row r="72" spans="1:46" s="80" customFormat="1" ht="15.75" thickBot="1">
      <c r="A72" s="563" t="s">
        <v>144</v>
      </c>
      <c r="B72" s="585"/>
      <c r="C72" s="159"/>
      <c r="D72" s="157"/>
      <c r="E72" s="157"/>
      <c r="F72" s="157"/>
      <c r="G72" s="158"/>
      <c r="H72" s="159"/>
      <c r="I72" s="157"/>
      <c r="J72" s="327"/>
      <c r="K72" s="379"/>
      <c r="L72" s="379"/>
      <c r="M72" s="425"/>
      <c r="N72" s="425"/>
      <c r="O72" s="425"/>
      <c r="P72" s="425"/>
      <c r="Q72" s="425"/>
      <c r="R72" s="425"/>
      <c r="S72" s="434"/>
      <c r="T72" s="159"/>
      <c r="U72" s="423"/>
      <c r="V72" s="423"/>
      <c r="W72" s="423"/>
      <c r="X72" s="423"/>
      <c r="Y72" s="423"/>
      <c r="Z72" s="263">
        <v>6.5</v>
      </c>
      <c r="AA72" s="263">
        <v>6.5</v>
      </c>
      <c r="AB72" s="263">
        <v>6.5</v>
      </c>
      <c r="AC72" s="263">
        <v>6.5</v>
      </c>
      <c r="AD72" s="263">
        <v>6.5</v>
      </c>
      <c r="AE72" s="263">
        <v>6.5</v>
      </c>
      <c r="AF72" s="263">
        <v>6.5</v>
      </c>
      <c r="AG72" s="263">
        <v>4.5</v>
      </c>
      <c r="AH72" s="267">
        <f>SUM(Z72:AG72)</f>
        <v>50</v>
      </c>
      <c r="AK72" s="431"/>
      <c r="AL72" s="228"/>
      <c r="AM72" s="228"/>
      <c r="AN72" s="228"/>
      <c r="AO72" s="228"/>
      <c r="AP72" s="228"/>
      <c r="AQ72" s="228"/>
      <c r="AR72" s="228"/>
      <c r="AS72" s="228"/>
    </row>
    <row r="73" spans="1:46" s="80" customFormat="1">
      <c r="A73" s="269"/>
      <c r="B73" s="270"/>
      <c r="C73" s="172"/>
      <c r="D73" s="170"/>
      <c r="E73" s="170"/>
      <c r="F73" s="170"/>
      <c r="G73" s="171"/>
      <c r="H73" s="172"/>
      <c r="I73" s="170"/>
      <c r="J73" s="192"/>
      <c r="K73" s="268"/>
      <c r="L73" s="268"/>
      <c r="M73" s="170"/>
      <c r="N73" s="170"/>
      <c r="O73" s="170"/>
      <c r="P73" s="170"/>
      <c r="Q73" s="170"/>
      <c r="R73" s="170"/>
      <c r="S73" s="171"/>
      <c r="T73" s="172"/>
      <c r="U73" s="228"/>
      <c r="V73" s="228"/>
      <c r="W73" s="228"/>
      <c r="X73" s="228"/>
      <c r="Y73" s="228"/>
      <c r="Z73" s="271"/>
      <c r="AA73" s="271"/>
      <c r="AB73" s="271"/>
      <c r="AC73" s="271"/>
      <c r="AD73" s="271"/>
      <c r="AE73" s="271"/>
      <c r="AF73" s="271"/>
      <c r="AG73" s="271"/>
      <c r="AH73" s="272"/>
      <c r="AK73" s="431"/>
      <c r="AL73" s="228"/>
      <c r="AM73" s="228"/>
      <c r="AN73" s="228"/>
      <c r="AO73" s="228"/>
      <c r="AP73" s="228"/>
      <c r="AQ73" s="228"/>
      <c r="AR73" s="228"/>
      <c r="AS73" s="431"/>
    </row>
    <row r="74" spans="1:46" s="80" customFormat="1" ht="15.75" thickBot="1">
      <c r="A74" s="269"/>
      <c r="B74" s="270"/>
      <c r="C74" s="172"/>
      <c r="D74" s="170"/>
      <c r="E74" s="170"/>
      <c r="F74" s="170"/>
      <c r="G74" s="171"/>
      <c r="H74" s="172"/>
      <c r="I74" s="170"/>
      <c r="J74" s="192"/>
      <c r="K74" s="268"/>
      <c r="L74" s="268"/>
      <c r="M74" s="170"/>
      <c r="N74" s="170"/>
      <c r="O74" s="170"/>
      <c r="P74" s="170"/>
      <c r="Q74" s="170"/>
      <c r="R74" s="170"/>
      <c r="S74" s="171"/>
      <c r="T74" s="172"/>
      <c r="U74" s="228"/>
      <c r="V74" s="228"/>
      <c r="W74" s="228"/>
      <c r="X74" s="228"/>
      <c r="Y74" s="228"/>
      <c r="Z74" s="271"/>
      <c r="AA74" s="271"/>
      <c r="AB74" s="271"/>
      <c r="AC74" s="271"/>
      <c r="AD74" s="271"/>
      <c r="AE74" s="271"/>
      <c r="AF74" s="271"/>
      <c r="AG74" s="271"/>
      <c r="AH74" s="272"/>
      <c r="AK74" s="429"/>
    </row>
    <row r="75" spans="1:46" s="80" customFormat="1" ht="15.75" thickBot="1">
      <c r="A75"/>
      <c r="B75"/>
      <c r="C75" s="570">
        <v>2008</v>
      </c>
      <c r="D75" s="571"/>
      <c r="E75" s="571"/>
      <c r="F75" s="571"/>
      <c r="G75" s="572"/>
      <c r="H75" s="570">
        <v>2009</v>
      </c>
      <c r="I75" s="571"/>
      <c r="J75" s="571"/>
      <c r="K75" s="571"/>
      <c r="L75" s="571"/>
      <c r="M75" s="571"/>
      <c r="N75" s="571"/>
      <c r="O75" s="571"/>
      <c r="P75" s="571"/>
      <c r="Q75" s="571"/>
      <c r="R75" s="571"/>
      <c r="S75" s="572"/>
      <c r="T75" s="570">
        <v>2010</v>
      </c>
      <c r="U75" s="571"/>
      <c r="V75" s="571"/>
      <c r="W75" s="571"/>
      <c r="X75" s="571"/>
      <c r="Y75" s="571"/>
      <c r="Z75" s="571"/>
      <c r="AA75" s="571"/>
      <c r="AB75" s="571"/>
      <c r="AC75" s="571"/>
      <c r="AD75" s="571"/>
      <c r="AE75" s="572"/>
      <c r="AF75" s="573">
        <v>2011</v>
      </c>
      <c r="AG75" s="574"/>
      <c r="AH75"/>
      <c r="AK75" s="429"/>
    </row>
    <row r="76" spans="1:46" s="80" customFormat="1" ht="15.75" thickBot="1">
      <c r="A76" s="81" t="s">
        <v>111</v>
      </c>
      <c r="B76" s="275" t="s">
        <v>112</v>
      </c>
      <c r="C76" s="81" t="s">
        <v>113</v>
      </c>
      <c r="D76" s="83" t="s">
        <v>114</v>
      </c>
      <c r="E76" s="83" t="s">
        <v>115</v>
      </c>
      <c r="F76" s="83" t="s">
        <v>116</v>
      </c>
      <c r="G76" s="85" t="s">
        <v>117</v>
      </c>
      <c r="H76" s="81" t="s">
        <v>118</v>
      </c>
      <c r="I76" s="83" t="s">
        <v>119</v>
      </c>
      <c r="J76" s="83" t="s">
        <v>120</v>
      </c>
      <c r="K76" s="83" t="s">
        <v>121</v>
      </c>
      <c r="L76" s="83" t="s">
        <v>122</v>
      </c>
      <c r="M76" s="83" t="s">
        <v>123</v>
      </c>
      <c r="N76" s="83" t="s">
        <v>124</v>
      </c>
      <c r="O76" s="83" t="s">
        <v>113</v>
      </c>
      <c r="P76" s="83" t="s">
        <v>114</v>
      </c>
      <c r="Q76" s="83" t="s">
        <v>115</v>
      </c>
      <c r="R76" s="83" t="s">
        <v>116</v>
      </c>
      <c r="S76" s="85" t="s">
        <v>117</v>
      </c>
      <c r="T76" s="81" t="s">
        <v>118</v>
      </c>
      <c r="U76" s="83" t="s">
        <v>119</v>
      </c>
      <c r="V76" s="83" t="s">
        <v>120</v>
      </c>
      <c r="W76" s="83" t="s">
        <v>121</v>
      </c>
      <c r="X76" s="83" t="s">
        <v>122</v>
      </c>
      <c r="Y76" s="83" t="s">
        <v>123</v>
      </c>
      <c r="Z76" s="84" t="s">
        <v>124</v>
      </c>
      <c r="AA76" s="83" t="s">
        <v>113</v>
      </c>
      <c r="AB76" s="86" t="s">
        <v>114</v>
      </c>
      <c r="AC76" s="83" t="s">
        <v>115</v>
      </c>
      <c r="AD76" s="83" t="s">
        <v>116</v>
      </c>
      <c r="AE76" s="85" t="s">
        <v>117</v>
      </c>
      <c r="AF76" s="276"/>
      <c r="AG76" s="435"/>
      <c r="AH76" s="436" t="s">
        <v>126</v>
      </c>
      <c r="AK76" s="429"/>
    </row>
    <row r="77" spans="1:46" s="80" customFormat="1">
      <c r="A77" s="383" t="s">
        <v>105</v>
      </c>
      <c r="B77" s="437">
        <v>150</v>
      </c>
      <c r="C77" s="342"/>
      <c r="D77" s="340"/>
      <c r="E77" s="340"/>
      <c r="F77" s="340"/>
      <c r="G77" s="385"/>
      <c r="H77" s="342"/>
      <c r="I77" s="340"/>
      <c r="J77" s="340"/>
      <c r="K77" s="340"/>
      <c r="L77" s="340"/>
      <c r="M77" s="340"/>
      <c r="N77" s="340"/>
      <c r="O77" s="340"/>
      <c r="P77" s="340"/>
      <c r="Q77" s="340"/>
      <c r="R77" s="340"/>
      <c r="S77" s="385"/>
      <c r="T77" s="438"/>
      <c r="U77" s="98"/>
      <c r="V77" s="98"/>
      <c r="W77" s="98"/>
      <c r="X77" s="98"/>
      <c r="Y77" s="98"/>
      <c r="Z77" s="98"/>
      <c r="AA77" s="185"/>
      <c r="AB77" s="185"/>
      <c r="AC77" s="386"/>
      <c r="AD77" s="386"/>
      <c r="AE77" s="281"/>
      <c r="AF77" s="387"/>
      <c r="AG77" s="386"/>
      <c r="AH77" s="439">
        <f>SUM(AH79:AH81)</f>
        <v>163.25</v>
      </c>
      <c r="AK77" s="429"/>
    </row>
    <row r="78" spans="1:46" s="80" customFormat="1">
      <c r="A78" s="580"/>
      <c r="B78" s="581"/>
      <c r="C78" s="440"/>
      <c r="D78" s="441"/>
      <c r="E78" s="310"/>
      <c r="F78" s="310"/>
      <c r="G78" s="310"/>
      <c r="H78" s="310"/>
      <c r="I78" s="311"/>
      <c r="J78" s="311"/>
      <c r="K78" s="311"/>
      <c r="L78" s="311"/>
      <c r="M78" s="311"/>
      <c r="N78" s="311"/>
      <c r="O78" s="311"/>
      <c r="P78" s="311"/>
      <c r="Q78" s="311"/>
      <c r="R78" s="311"/>
      <c r="S78" s="311"/>
      <c r="T78" s="117"/>
      <c r="U78" s="117"/>
      <c r="V78" s="117"/>
      <c r="W78" s="117"/>
      <c r="X78" s="117"/>
      <c r="Y78" s="391"/>
      <c r="Z78" s="123"/>
      <c r="AA78" s="202"/>
      <c r="AB78" s="202"/>
      <c r="AC78" s="203"/>
      <c r="AD78" s="203"/>
      <c r="AE78" s="392"/>
      <c r="AF78" s="393"/>
      <c r="AG78" s="203"/>
      <c r="AH78" s="442"/>
      <c r="AK78" s="429"/>
    </row>
    <row r="79" spans="1:46" s="80" customFormat="1">
      <c r="A79" s="575" t="s">
        <v>137</v>
      </c>
      <c r="B79" s="582"/>
      <c r="C79" s="372"/>
      <c r="D79" s="228"/>
      <c r="E79" s="352"/>
      <c r="F79" s="352"/>
      <c r="G79" s="370"/>
      <c r="H79" s="354"/>
      <c r="I79" s="352"/>
      <c r="J79" s="352"/>
      <c r="K79" s="352"/>
      <c r="L79" s="352">
        <v>2.5</v>
      </c>
      <c r="M79" s="352">
        <v>2.5</v>
      </c>
      <c r="N79" s="352"/>
      <c r="O79" s="209"/>
      <c r="P79" s="209"/>
      <c r="Q79" s="443"/>
      <c r="R79" s="444"/>
      <c r="S79" s="415"/>
      <c r="T79" s="372"/>
      <c r="U79" s="213"/>
      <c r="V79" s="214"/>
      <c r="W79" s="288"/>
      <c r="X79" s="288"/>
      <c r="Y79" s="288"/>
      <c r="Z79" s="123"/>
      <c r="AA79" s="123"/>
      <c r="AB79" s="123"/>
      <c r="AC79" s="215"/>
      <c r="AD79" s="215"/>
      <c r="AE79" s="374"/>
      <c r="AF79" s="375"/>
      <c r="AG79" s="215"/>
      <c r="AH79" s="445">
        <f>SUM(E79:AB79)</f>
        <v>5</v>
      </c>
      <c r="AK79" s="429"/>
    </row>
    <row r="80" spans="1:46" s="80" customFormat="1" ht="38.25" customHeight="1">
      <c r="A80" s="583" t="s">
        <v>134</v>
      </c>
      <c r="B80" s="584"/>
      <c r="C80" s="298"/>
      <c r="D80" s="299"/>
      <c r="E80" s="299"/>
      <c r="F80" s="299"/>
      <c r="G80" s="300"/>
      <c r="H80" s="298"/>
      <c r="I80" s="299"/>
      <c r="J80" s="299"/>
      <c r="K80" s="299"/>
      <c r="L80" s="136"/>
      <c r="M80" s="134"/>
      <c r="N80" s="134"/>
      <c r="O80" s="134"/>
      <c r="P80" s="134"/>
      <c r="Q80" s="227"/>
      <c r="R80" s="134"/>
      <c r="S80" s="134"/>
      <c r="T80" s="134">
        <v>15</v>
      </c>
      <c r="U80" s="134">
        <v>40</v>
      </c>
      <c r="V80" s="134">
        <v>40</v>
      </c>
      <c r="W80" s="134">
        <v>40</v>
      </c>
      <c r="X80" s="134">
        <v>15</v>
      </c>
      <c r="Y80" s="227"/>
      <c r="Z80" s="395"/>
      <c r="AA80" s="395"/>
      <c r="AB80" s="227"/>
      <c r="AC80" s="227"/>
      <c r="AD80" s="227"/>
      <c r="AE80" s="230"/>
      <c r="AF80" s="229"/>
      <c r="AG80" s="256"/>
      <c r="AH80" s="446">
        <f>SUM(L80:AB80)</f>
        <v>150</v>
      </c>
      <c r="AK80" s="429"/>
    </row>
    <row r="81" spans="1:46" s="80" customFormat="1" ht="33.75" customHeight="1" thickBot="1">
      <c r="A81" s="563" t="s">
        <v>144</v>
      </c>
      <c r="B81" s="585"/>
      <c r="C81" s="159"/>
      <c r="D81" s="157"/>
      <c r="E81" s="157"/>
      <c r="F81" s="157"/>
      <c r="G81" s="158"/>
      <c r="H81" s="159"/>
      <c r="I81" s="157"/>
      <c r="J81" s="422"/>
      <c r="K81" s="262"/>
      <c r="L81" s="447"/>
      <c r="M81" s="447"/>
      <c r="N81" s="447"/>
      <c r="O81" s="447"/>
      <c r="P81" s="263"/>
      <c r="Q81" s="263"/>
      <c r="R81" s="151"/>
      <c r="S81" s="151"/>
      <c r="T81" s="151">
        <v>1.5</v>
      </c>
      <c r="U81" s="151">
        <v>1.5</v>
      </c>
      <c r="V81" s="151">
        <v>1.5</v>
      </c>
      <c r="W81" s="151">
        <v>1.5</v>
      </c>
      <c r="X81" s="151">
        <v>1.5</v>
      </c>
      <c r="Y81" s="151">
        <v>0.75</v>
      </c>
      <c r="Z81" s="259"/>
      <c r="AA81" s="259"/>
      <c r="AB81" s="259"/>
      <c r="AC81" s="260"/>
      <c r="AD81" s="260"/>
      <c r="AE81" s="328"/>
      <c r="AF81" s="382"/>
      <c r="AG81" s="260"/>
      <c r="AH81" s="448">
        <f>SUM(L81:AB81)</f>
        <v>8.25</v>
      </c>
      <c r="AK81" s="429"/>
    </row>
    <row r="82" spans="1:46">
      <c r="AQ82" s="232"/>
      <c r="AR82" s="232"/>
      <c r="AS82" s="232"/>
      <c r="AT82" s="232"/>
    </row>
    <row r="83" spans="1:46" ht="15.75" thickBot="1">
      <c r="B83" s="420"/>
      <c r="C83" s="449"/>
      <c r="D83" s="420"/>
      <c r="E83" s="420"/>
      <c r="F83" s="420"/>
      <c r="G83" s="420"/>
      <c r="H83" s="420"/>
      <c r="I83" s="420"/>
      <c r="J83" s="450"/>
      <c r="K83" s="420"/>
      <c r="L83" s="420"/>
      <c r="M83" s="420"/>
      <c r="N83" s="420"/>
      <c r="O83" s="420"/>
      <c r="P83" s="420"/>
      <c r="Q83" s="420"/>
      <c r="R83" s="420"/>
      <c r="S83" s="420"/>
      <c r="T83" s="420"/>
      <c r="AJ83" s="451"/>
      <c r="AQ83" s="232"/>
      <c r="AR83" s="232"/>
      <c r="AS83" s="217"/>
      <c r="AT83" s="451"/>
    </row>
    <row r="84" spans="1:46" ht="15.75" thickBot="1">
      <c r="C84" s="570">
        <v>2008</v>
      </c>
      <c r="D84" s="571"/>
      <c r="E84" s="571"/>
      <c r="F84" s="571"/>
      <c r="G84" s="572"/>
      <c r="H84" s="570">
        <v>2009</v>
      </c>
      <c r="I84" s="571"/>
      <c r="J84" s="571"/>
      <c r="K84" s="571"/>
      <c r="L84" s="571"/>
      <c r="M84" s="571"/>
      <c r="N84" s="571"/>
      <c r="O84" s="571"/>
      <c r="P84" s="571"/>
      <c r="Q84" s="571"/>
      <c r="R84" s="571"/>
      <c r="S84" s="572"/>
      <c r="T84" s="570">
        <v>2010</v>
      </c>
      <c r="U84" s="571"/>
      <c r="V84" s="571"/>
      <c r="W84" s="571"/>
      <c r="X84" s="571"/>
      <c r="Y84" s="571"/>
      <c r="Z84" s="571"/>
      <c r="AA84" s="571"/>
      <c r="AB84" s="571"/>
      <c r="AC84" s="571"/>
      <c r="AD84" s="571"/>
      <c r="AE84" s="572"/>
      <c r="AF84" s="573">
        <v>2011</v>
      </c>
      <c r="AG84" s="574"/>
      <c r="AJ84" s="451"/>
      <c r="AQ84" s="232"/>
      <c r="AR84" s="232"/>
      <c r="AS84" s="217"/>
      <c r="AT84" s="451"/>
    </row>
    <row r="85" spans="1:46" ht="15.75" thickBot="1">
      <c r="A85" s="452" t="s">
        <v>111</v>
      </c>
      <c r="B85" s="453" t="s">
        <v>112</v>
      </c>
      <c r="C85" s="454" t="s">
        <v>113</v>
      </c>
      <c r="D85" s="83" t="s">
        <v>114</v>
      </c>
      <c r="E85" s="83" t="s">
        <v>115</v>
      </c>
      <c r="F85" s="83" t="s">
        <v>116</v>
      </c>
      <c r="G85" s="85" t="s">
        <v>117</v>
      </c>
      <c r="H85" s="81" t="s">
        <v>118</v>
      </c>
      <c r="I85" s="83" t="s">
        <v>119</v>
      </c>
      <c r="J85" s="83" t="s">
        <v>120</v>
      </c>
      <c r="K85" s="83" t="s">
        <v>121</v>
      </c>
      <c r="L85" s="83" t="s">
        <v>122</v>
      </c>
      <c r="M85" s="83" t="s">
        <v>123</v>
      </c>
      <c r="N85" s="83" t="s">
        <v>124</v>
      </c>
      <c r="O85" s="83" t="s">
        <v>113</v>
      </c>
      <c r="P85" s="83" t="s">
        <v>114</v>
      </c>
      <c r="Q85" s="83" t="s">
        <v>115</v>
      </c>
      <c r="R85" s="83" t="s">
        <v>116</v>
      </c>
      <c r="S85" s="85" t="s">
        <v>117</v>
      </c>
      <c r="T85" s="81" t="s">
        <v>118</v>
      </c>
      <c r="U85" s="83" t="s">
        <v>119</v>
      </c>
      <c r="V85" s="83" t="s">
        <v>120</v>
      </c>
      <c r="W85" s="83" t="s">
        <v>121</v>
      </c>
      <c r="X85" s="83" t="s">
        <v>122</v>
      </c>
      <c r="Y85" s="83" t="s">
        <v>123</v>
      </c>
      <c r="Z85" s="84" t="s">
        <v>124</v>
      </c>
      <c r="AA85" s="83" t="s">
        <v>113</v>
      </c>
      <c r="AB85" s="86" t="s">
        <v>114</v>
      </c>
      <c r="AC85" s="83" t="s">
        <v>115</v>
      </c>
      <c r="AD85" s="83" t="s">
        <v>116</v>
      </c>
      <c r="AE85" s="85" t="s">
        <v>117</v>
      </c>
      <c r="AF85" s="276"/>
      <c r="AG85" s="435"/>
      <c r="AH85" s="436" t="s">
        <v>126</v>
      </c>
      <c r="AJ85" s="451"/>
      <c r="AQ85" s="232"/>
      <c r="AR85" s="232"/>
      <c r="AS85" s="217"/>
      <c r="AT85" s="451"/>
    </row>
    <row r="86" spans="1:46">
      <c r="A86" s="455" t="s">
        <v>150</v>
      </c>
      <c r="B86" s="456">
        <v>600</v>
      </c>
      <c r="C86" s="340"/>
      <c r="D86" s="340"/>
      <c r="E86" s="340"/>
      <c r="F86" s="340"/>
      <c r="G86" s="385"/>
      <c r="H86" s="342"/>
      <c r="I86" s="340"/>
      <c r="J86" s="340"/>
      <c r="K86" s="340"/>
      <c r="L86" s="340"/>
      <c r="M86" s="340"/>
      <c r="N86" s="340"/>
      <c r="O86" s="340"/>
      <c r="P86" s="340"/>
      <c r="Q86" s="340"/>
      <c r="R86" s="340"/>
      <c r="S86" s="385"/>
      <c r="T86" s="438"/>
      <c r="U86" s="343"/>
      <c r="V86" s="343"/>
      <c r="W86" s="343"/>
      <c r="X86" s="343"/>
      <c r="Y86" s="343"/>
      <c r="Z86" s="343"/>
      <c r="AA86" s="340"/>
      <c r="AB86" s="340"/>
      <c r="AC86" s="457"/>
      <c r="AD86" s="457"/>
      <c r="AE86" s="458"/>
      <c r="AF86" s="459"/>
      <c r="AG86" s="457"/>
      <c r="AH86" s="439">
        <f>SUM(AH88:AH97)</f>
        <v>600</v>
      </c>
      <c r="AJ86" s="451"/>
      <c r="AQ86" s="232"/>
      <c r="AR86" s="232"/>
      <c r="AS86" s="217"/>
      <c r="AT86" s="451"/>
    </row>
    <row r="87" spans="1:46" ht="21" customHeight="1" thickBot="1">
      <c r="A87" s="575" t="s">
        <v>151</v>
      </c>
      <c r="B87" s="576"/>
      <c r="C87" s="577" t="s">
        <v>152</v>
      </c>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9"/>
      <c r="AH87" s="460">
        <f>SUM(E87:AB87)</f>
        <v>0</v>
      </c>
      <c r="AJ87" s="451"/>
      <c r="AQ87" s="232"/>
      <c r="AR87" s="232"/>
      <c r="AS87" s="217"/>
      <c r="AT87" s="451"/>
    </row>
    <row r="88" spans="1:46" ht="25.5" customHeight="1">
      <c r="A88" s="461" t="s">
        <v>153</v>
      </c>
      <c r="B88" s="462">
        <v>70</v>
      </c>
      <c r="C88" s="463"/>
      <c r="D88" s="464"/>
      <c r="E88" s="352"/>
      <c r="F88" s="352"/>
      <c r="G88" s="310"/>
      <c r="H88" s="310"/>
      <c r="I88" s="465"/>
      <c r="J88" s="465"/>
      <c r="K88" s="465"/>
      <c r="L88" s="466"/>
      <c r="M88" s="466"/>
      <c r="N88" s="209"/>
      <c r="O88" s="209"/>
      <c r="P88" s="209"/>
      <c r="Q88" s="209"/>
      <c r="R88" s="212"/>
      <c r="S88" s="371"/>
      <c r="T88" s="463"/>
      <c r="U88" s="289"/>
      <c r="V88" s="289"/>
      <c r="W88" s="289"/>
      <c r="X88" s="289"/>
      <c r="Y88" s="289"/>
      <c r="Z88" s="289"/>
      <c r="AA88" s="289"/>
      <c r="AB88" s="289"/>
      <c r="AC88" s="289"/>
      <c r="AD88" s="289"/>
      <c r="AE88" s="202"/>
      <c r="AF88" s="463"/>
      <c r="AG88" s="202"/>
      <c r="AH88" s="467"/>
      <c r="AJ88" s="451"/>
      <c r="AQ88" s="232"/>
      <c r="AR88" s="232"/>
      <c r="AS88" s="217"/>
      <c r="AT88" s="451"/>
    </row>
    <row r="89" spans="1:46" ht="42" customHeight="1">
      <c r="A89" s="561" t="s">
        <v>134</v>
      </c>
      <c r="B89" s="562"/>
      <c r="C89" s="298"/>
      <c r="D89" s="299"/>
      <c r="E89" s="299"/>
      <c r="F89" s="299"/>
      <c r="G89" s="300"/>
      <c r="H89" s="298"/>
      <c r="I89" s="299"/>
      <c r="J89" s="299"/>
      <c r="K89" s="133"/>
      <c r="L89" s="133">
        <v>30</v>
      </c>
      <c r="M89" s="133">
        <v>40</v>
      </c>
      <c r="N89" s="133"/>
      <c r="O89" s="133"/>
      <c r="P89" s="133"/>
      <c r="Q89" s="227"/>
      <c r="R89" s="133"/>
      <c r="S89" s="468"/>
      <c r="T89" s="469"/>
      <c r="U89" s="133"/>
      <c r="V89" s="133"/>
      <c r="W89" s="133"/>
      <c r="X89" s="227"/>
      <c r="Y89" s="227"/>
      <c r="Z89" s="227"/>
      <c r="AA89" s="227"/>
      <c r="AB89" s="227"/>
      <c r="AC89" s="227"/>
      <c r="AD89" s="227"/>
      <c r="AE89" s="256"/>
      <c r="AF89" s="229"/>
      <c r="AG89" s="256"/>
      <c r="AH89" s="446">
        <f>SUM(G89:AG89)</f>
        <v>70</v>
      </c>
      <c r="AJ89" s="451"/>
      <c r="AQ89" s="232"/>
      <c r="AR89" s="232"/>
      <c r="AS89" s="217"/>
      <c r="AT89" s="451"/>
    </row>
    <row r="90" spans="1:46" ht="25.5" customHeight="1">
      <c r="A90" s="470" t="s">
        <v>154</v>
      </c>
      <c r="B90" s="471">
        <v>140</v>
      </c>
      <c r="C90" s="298"/>
      <c r="D90" s="299"/>
      <c r="E90" s="299"/>
      <c r="F90" s="299"/>
      <c r="G90" s="310"/>
      <c r="H90" s="310"/>
      <c r="I90" s="472"/>
      <c r="J90" s="472"/>
      <c r="K90" s="472"/>
      <c r="L90" s="473"/>
      <c r="M90" s="473"/>
      <c r="N90" s="473"/>
      <c r="O90" s="133"/>
      <c r="P90" s="133"/>
      <c r="Q90" s="227"/>
      <c r="R90" s="133"/>
      <c r="S90" s="468"/>
      <c r="T90" s="469"/>
      <c r="U90" s="133"/>
      <c r="V90" s="133"/>
      <c r="W90" s="133"/>
      <c r="X90" s="227"/>
      <c r="Y90" s="227"/>
      <c r="Z90" s="227"/>
      <c r="AA90" s="227"/>
      <c r="AB90" s="227"/>
      <c r="AC90" s="227"/>
      <c r="AD90" s="227"/>
      <c r="AE90" s="256"/>
      <c r="AF90" s="229"/>
      <c r="AG90" s="256"/>
      <c r="AH90" s="474"/>
      <c r="AJ90" s="451"/>
      <c r="AQ90" s="232"/>
      <c r="AR90" s="232"/>
      <c r="AS90" s="217"/>
      <c r="AT90" s="451"/>
    </row>
    <row r="91" spans="1:46" ht="39" customHeight="1">
      <c r="A91" s="561" t="s">
        <v>134</v>
      </c>
      <c r="B91" s="562"/>
      <c r="C91" s="298"/>
      <c r="D91" s="299"/>
      <c r="E91" s="299"/>
      <c r="F91" s="299"/>
      <c r="G91" s="300"/>
      <c r="H91" s="298"/>
      <c r="I91" s="299"/>
      <c r="J91" s="299"/>
      <c r="K91" s="133"/>
      <c r="L91" s="133">
        <v>40</v>
      </c>
      <c r="M91" s="133">
        <v>50</v>
      </c>
      <c r="N91" s="133">
        <v>50</v>
      </c>
      <c r="O91" s="133"/>
      <c r="P91" s="133"/>
      <c r="Q91" s="227"/>
      <c r="R91" s="133"/>
      <c r="S91" s="468"/>
      <c r="T91" s="469"/>
      <c r="U91" s="133"/>
      <c r="V91" s="133"/>
      <c r="W91" s="133"/>
      <c r="X91" s="227"/>
      <c r="Y91" s="227"/>
      <c r="Z91" s="227"/>
      <c r="AA91" s="227"/>
      <c r="AB91" s="227"/>
      <c r="AC91" s="227"/>
      <c r="AD91" s="227"/>
      <c r="AE91" s="256"/>
      <c r="AF91" s="229"/>
      <c r="AG91" s="256"/>
      <c r="AH91" s="474">
        <f>SUM(K91:AG91)</f>
        <v>140</v>
      </c>
      <c r="AJ91" s="451"/>
      <c r="AQ91" s="232"/>
      <c r="AR91" s="232"/>
      <c r="AS91" s="217"/>
      <c r="AT91" s="451"/>
    </row>
    <row r="92" spans="1:46" ht="24" customHeight="1">
      <c r="A92" s="475" t="s">
        <v>155</v>
      </c>
      <c r="B92" s="471">
        <v>140</v>
      </c>
      <c r="C92" s="298"/>
      <c r="D92" s="299"/>
      <c r="E92" s="299"/>
      <c r="F92" s="299"/>
      <c r="G92" s="310"/>
      <c r="H92" s="310"/>
      <c r="I92" s="472"/>
      <c r="J92" s="472"/>
      <c r="K92" s="472"/>
      <c r="L92" s="476"/>
      <c r="M92" s="476"/>
      <c r="N92" s="476"/>
      <c r="O92" s="133"/>
      <c r="P92" s="133"/>
      <c r="Q92" s="227"/>
      <c r="R92" s="133"/>
      <c r="S92" s="468"/>
      <c r="T92" s="469"/>
      <c r="U92" s="133"/>
      <c r="V92" s="133"/>
      <c r="W92" s="133"/>
      <c r="X92" s="227"/>
      <c r="Y92" s="227"/>
      <c r="Z92" s="227"/>
      <c r="AA92" s="227"/>
      <c r="AB92" s="227"/>
      <c r="AC92" s="227"/>
      <c r="AD92" s="227"/>
      <c r="AE92" s="256"/>
      <c r="AF92" s="229"/>
      <c r="AG92" s="256"/>
      <c r="AH92" s="474"/>
      <c r="AJ92" s="451"/>
      <c r="AQ92" s="232"/>
      <c r="AR92" s="232"/>
      <c r="AS92" s="217"/>
      <c r="AT92" s="451"/>
    </row>
    <row r="93" spans="1:46" ht="48" customHeight="1">
      <c r="A93" s="561" t="s">
        <v>134</v>
      </c>
      <c r="B93" s="562"/>
      <c r="C93" s="298"/>
      <c r="D93" s="299"/>
      <c r="E93" s="299"/>
      <c r="F93" s="299"/>
      <c r="G93" s="300"/>
      <c r="H93" s="298"/>
      <c r="I93" s="299"/>
      <c r="J93" s="299"/>
      <c r="K93" s="133"/>
      <c r="L93" s="133">
        <v>40</v>
      </c>
      <c r="M93" s="133">
        <v>50</v>
      </c>
      <c r="N93" s="133">
        <v>50</v>
      </c>
      <c r="O93" s="133"/>
      <c r="P93" s="133"/>
      <c r="Q93" s="227"/>
      <c r="R93" s="133"/>
      <c r="S93" s="468"/>
      <c r="T93" s="469"/>
      <c r="U93" s="133"/>
      <c r="V93" s="133"/>
      <c r="W93" s="133"/>
      <c r="X93" s="227"/>
      <c r="Y93" s="227"/>
      <c r="Z93" s="227"/>
      <c r="AA93" s="227"/>
      <c r="AB93" s="227"/>
      <c r="AC93" s="227"/>
      <c r="AD93" s="227"/>
      <c r="AE93" s="256"/>
      <c r="AF93" s="229"/>
      <c r="AG93" s="256"/>
      <c r="AH93" s="474">
        <f>SUM(K93:AG93)</f>
        <v>140</v>
      </c>
      <c r="AJ93" s="451"/>
      <c r="AQ93" s="232"/>
      <c r="AR93" s="232"/>
      <c r="AS93" s="217"/>
      <c r="AT93" s="451"/>
    </row>
    <row r="94" spans="1:46" ht="46.5" customHeight="1">
      <c r="A94" s="477" t="s">
        <v>156</v>
      </c>
      <c r="B94" s="471">
        <v>150</v>
      </c>
      <c r="C94" s="298"/>
      <c r="D94" s="299"/>
      <c r="E94" s="299"/>
      <c r="F94" s="299"/>
      <c r="G94" s="310"/>
      <c r="H94" s="310"/>
      <c r="I94" s="478"/>
      <c r="J94" s="478"/>
      <c r="K94" s="478"/>
      <c r="L94" s="476"/>
      <c r="M94" s="476"/>
      <c r="N94" s="476"/>
      <c r="O94" s="133"/>
      <c r="P94" s="133"/>
      <c r="Q94" s="227"/>
      <c r="R94" s="133"/>
      <c r="S94" s="468"/>
      <c r="T94" s="469"/>
      <c r="U94" s="133"/>
      <c r="V94" s="133"/>
      <c r="W94" s="133"/>
      <c r="X94" s="227"/>
      <c r="Y94" s="227"/>
      <c r="Z94" s="227"/>
      <c r="AA94" s="227"/>
      <c r="AB94" s="227"/>
      <c r="AC94" s="227"/>
      <c r="AD94" s="227"/>
      <c r="AE94" s="256"/>
      <c r="AF94" s="229"/>
      <c r="AG94" s="256"/>
      <c r="AH94" s="474"/>
      <c r="AJ94" s="451"/>
      <c r="AQ94" s="232"/>
      <c r="AR94" s="232"/>
      <c r="AS94" s="217"/>
      <c r="AT94" s="451"/>
    </row>
    <row r="95" spans="1:46" ht="42.75" customHeight="1">
      <c r="A95" s="561" t="s">
        <v>134</v>
      </c>
      <c r="B95" s="562"/>
      <c r="C95" s="298"/>
      <c r="D95" s="299"/>
      <c r="E95" s="299"/>
      <c r="F95" s="299"/>
      <c r="G95" s="300"/>
      <c r="H95" s="298"/>
      <c r="I95" s="299"/>
      <c r="J95" s="299"/>
      <c r="K95" s="299"/>
      <c r="L95" s="133">
        <v>50</v>
      </c>
      <c r="M95" s="133">
        <v>50</v>
      </c>
      <c r="N95" s="133">
        <v>50</v>
      </c>
      <c r="O95" s="133"/>
      <c r="P95" s="133"/>
      <c r="Q95" s="227"/>
      <c r="R95" s="133"/>
      <c r="S95" s="468"/>
      <c r="T95" s="469"/>
      <c r="U95" s="133"/>
      <c r="V95" s="133"/>
      <c r="W95" s="133"/>
      <c r="X95" s="227"/>
      <c r="Y95" s="227"/>
      <c r="Z95" s="227"/>
      <c r="AA95" s="227"/>
      <c r="AB95" s="227"/>
      <c r="AC95" s="227"/>
      <c r="AD95" s="227"/>
      <c r="AE95" s="256"/>
      <c r="AF95" s="229"/>
      <c r="AG95" s="256"/>
      <c r="AH95" s="474">
        <f>SUM(L95:AG95)</f>
        <v>150</v>
      </c>
      <c r="AJ95" s="451"/>
      <c r="AQ95" s="232"/>
      <c r="AR95" s="232"/>
      <c r="AS95" s="217"/>
      <c r="AT95" s="451"/>
    </row>
    <row r="96" spans="1:46" ht="84" customHeight="1" thickBot="1">
      <c r="A96" s="479" t="s">
        <v>157</v>
      </c>
      <c r="B96" s="480">
        <v>100</v>
      </c>
      <c r="C96" s="481"/>
      <c r="D96" s="482"/>
      <c r="E96" s="482"/>
      <c r="F96" s="482"/>
      <c r="G96" s="483"/>
      <c r="H96" s="484">
        <f>100/12</f>
        <v>8.3333333333333339</v>
      </c>
      <c r="I96" s="485">
        <f t="shared" ref="I96:S96" si="2">100/12</f>
        <v>8.3333333333333339</v>
      </c>
      <c r="J96" s="485">
        <f t="shared" si="2"/>
        <v>8.3333333333333339</v>
      </c>
      <c r="K96" s="485">
        <f t="shared" si="2"/>
        <v>8.3333333333333339</v>
      </c>
      <c r="L96" s="485">
        <f t="shared" si="2"/>
        <v>8.3333333333333339</v>
      </c>
      <c r="M96" s="485">
        <f t="shared" si="2"/>
        <v>8.3333333333333339</v>
      </c>
      <c r="N96" s="485">
        <f t="shared" si="2"/>
        <v>8.3333333333333339</v>
      </c>
      <c r="O96" s="485">
        <f t="shared" si="2"/>
        <v>8.3333333333333339</v>
      </c>
      <c r="P96" s="485">
        <f t="shared" si="2"/>
        <v>8.3333333333333339</v>
      </c>
      <c r="Q96" s="485">
        <f t="shared" si="2"/>
        <v>8.3333333333333339</v>
      </c>
      <c r="R96" s="485">
        <f t="shared" si="2"/>
        <v>8.3333333333333339</v>
      </c>
      <c r="S96" s="485">
        <f t="shared" si="2"/>
        <v>8.3333333333333339</v>
      </c>
      <c r="T96" s="150"/>
      <c r="U96" s="151"/>
      <c r="V96" s="151"/>
      <c r="W96" s="151"/>
      <c r="X96" s="423"/>
      <c r="Y96" s="423"/>
      <c r="Z96" s="423"/>
      <c r="AA96" s="423"/>
      <c r="AB96" s="423"/>
      <c r="AC96" s="423"/>
      <c r="AD96" s="423"/>
      <c r="AE96" s="486"/>
      <c r="AF96" s="487"/>
      <c r="AG96" s="486"/>
      <c r="AH96" s="488">
        <f>SUM(H96:AG96)</f>
        <v>99.999999999999986</v>
      </c>
      <c r="AJ96" s="451"/>
      <c r="AQ96" s="232"/>
      <c r="AR96" s="232"/>
      <c r="AS96" s="217"/>
      <c r="AT96" s="451"/>
    </row>
    <row r="97" spans="1:46" ht="36.75" customHeight="1" thickBot="1">
      <c r="A97" s="563" t="s">
        <v>158</v>
      </c>
      <c r="B97" s="564"/>
      <c r="C97" s="565" t="s">
        <v>159</v>
      </c>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6"/>
      <c r="AF97" s="489"/>
      <c r="AG97" s="379"/>
      <c r="AH97" s="490">
        <f>SUM(L97:AB97)</f>
        <v>0</v>
      </c>
      <c r="AJ97" s="451"/>
      <c r="AQ97" s="232"/>
      <c r="AR97" s="232"/>
      <c r="AS97" s="217"/>
      <c r="AT97" s="451"/>
    </row>
    <row r="98" spans="1:46">
      <c r="B98" s="420"/>
      <c r="C98" s="449"/>
      <c r="D98" s="420"/>
      <c r="E98" s="420"/>
      <c r="F98" s="420"/>
      <c r="G98" s="420"/>
      <c r="H98" s="420"/>
      <c r="I98" s="420"/>
      <c r="J98" s="450"/>
      <c r="K98" s="420"/>
      <c r="L98" s="420"/>
      <c r="M98" s="420"/>
      <c r="N98" s="420"/>
      <c r="O98" s="420"/>
      <c r="P98" s="420"/>
      <c r="Q98" s="420"/>
      <c r="R98" s="420"/>
      <c r="S98" s="420"/>
      <c r="T98" s="420"/>
      <c r="AJ98" s="451"/>
      <c r="AQ98" s="232"/>
      <c r="AR98" s="232"/>
      <c r="AS98" s="217"/>
      <c r="AT98" s="451"/>
    </row>
    <row r="99" spans="1:46" ht="15.75" thickBot="1">
      <c r="B99" s="420"/>
      <c r="C99" s="449"/>
      <c r="D99" s="420"/>
      <c r="E99" s="420"/>
      <c r="F99" s="420"/>
      <c r="G99" s="420"/>
      <c r="H99" s="420"/>
      <c r="I99" s="420"/>
      <c r="J99" s="450"/>
      <c r="K99" s="420"/>
      <c r="L99" s="420"/>
      <c r="M99" s="420"/>
      <c r="N99" s="420"/>
      <c r="O99" s="420"/>
      <c r="P99" s="420"/>
      <c r="Q99" s="420"/>
      <c r="R99" s="420"/>
      <c r="S99" s="420"/>
      <c r="T99" s="420"/>
      <c r="AJ99" s="451"/>
      <c r="AQ99" s="232"/>
      <c r="AR99" s="232"/>
      <c r="AS99" s="217"/>
      <c r="AT99" s="451"/>
    </row>
    <row r="100" spans="1:46" ht="50.25" customHeight="1">
      <c r="A100" s="567" t="s">
        <v>128</v>
      </c>
      <c r="B100" s="491" t="s">
        <v>160</v>
      </c>
      <c r="C100" s="492">
        <f>C5+C14+C27+C40+C53+C67+C80</f>
        <v>0</v>
      </c>
      <c r="D100" s="492">
        <f>D5+D14+D27+D40+D53+D67+D80</f>
        <v>0</v>
      </c>
      <c r="E100" s="492">
        <f>E5+E14+E27+E40+E53+E67+E80</f>
        <v>0</v>
      </c>
      <c r="F100" s="492">
        <f>F5+F14+F27+F40+F53+F67+F80</f>
        <v>0</v>
      </c>
      <c r="G100" s="492">
        <f>G5+G14+G27+G40+G53+G67+G80+G89+G91+G93+G95+G96</f>
        <v>0</v>
      </c>
      <c r="H100" s="492">
        <f t="shared" ref="H100:AG100" si="3">H5+H14+H27+H40+H53+H67+H80+H89+H91+H93+H95+H96</f>
        <v>8.3333333333333339</v>
      </c>
      <c r="I100" s="492">
        <f t="shared" si="3"/>
        <v>192.60708333333335</v>
      </c>
      <c r="J100" s="492">
        <f t="shared" si="3"/>
        <v>222.60708333333335</v>
      </c>
      <c r="K100" s="492">
        <f t="shared" si="3"/>
        <v>212.60708333333335</v>
      </c>
      <c r="L100" s="492">
        <f t="shared" si="3"/>
        <v>372.60708333333332</v>
      </c>
      <c r="M100" s="492">
        <f t="shared" si="3"/>
        <v>478.08708333333334</v>
      </c>
      <c r="N100" s="492">
        <f t="shared" si="3"/>
        <v>515.82708333333335</v>
      </c>
      <c r="O100" s="492">
        <f t="shared" si="3"/>
        <v>509.95708333333334</v>
      </c>
      <c r="P100" s="492">
        <f t="shared" si="3"/>
        <v>662.91908333333345</v>
      </c>
      <c r="Q100" s="492">
        <f t="shared" si="3"/>
        <v>586.21083333333343</v>
      </c>
      <c r="R100" s="492">
        <f t="shared" si="3"/>
        <v>673.35333333333335</v>
      </c>
      <c r="S100" s="492">
        <f t="shared" si="3"/>
        <v>661.11833333333334</v>
      </c>
      <c r="T100" s="492">
        <f t="shared" si="3"/>
        <v>462.33</v>
      </c>
      <c r="U100" s="492">
        <f t="shared" si="3"/>
        <v>345.67</v>
      </c>
      <c r="V100" s="492">
        <f t="shared" si="3"/>
        <v>196.08</v>
      </c>
      <c r="W100" s="492">
        <f t="shared" si="3"/>
        <v>181.12</v>
      </c>
      <c r="X100" s="492">
        <f t="shared" si="3"/>
        <v>157.89000000000001</v>
      </c>
      <c r="Y100" s="492">
        <f t="shared" si="3"/>
        <v>207.84</v>
      </c>
      <c r="Z100" s="492">
        <f t="shared" si="3"/>
        <v>142.89000000000001</v>
      </c>
      <c r="AA100" s="492">
        <f t="shared" si="3"/>
        <v>103.92</v>
      </c>
      <c r="AB100" s="492">
        <f t="shared" si="3"/>
        <v>95.26</v>
      </c>
      <c r="AC100" s="492">
        <f t="shared" si="3"/>
        <v>0</v>
      </c>
      <c r="AD100" s="492">
        <f t="shared" si="3"/>
        <v>0</v>
      </c>
      <c r="AE100" s="492">
        <f t="shared" si="3"/>
        <v>0</v>
      </c>
      <c r="AF100" s="492">
        <f t="shared" si="3"/>
        <v>0</v>
      </c>
      <c r="AG100" s="492">
        <f t="shared" si="3"/>
        <v>0</v>
      </c>
      <c r="AH100" s="493">
        <f>SUM(C100:AG100)</f>
        <v>6989.2345000000014</v>
      </c>
    </row>
    <row r="101" spans="1:46" ht="45.75" customHeight="1">
      <c r="A101" s="568"/>
      <c r="B101" s="494" t="s">
        <v>144</v>
      </c>
      <c r="C101" s="495">
        <f>C6+C15+C28+C41+C54+C68+C81</f>
        <v>0</v>
      </c>
      <c r="D101" s="495">
        <f t="shared" ref="D101:AG101" si="4">D6+D15+D28+D41+D54+D68+D81</f>
        <v>0</v>
      </c>
      <c r="E101" s="495">
        <f t="shared" si="4"/>
        <v>0</v>
      </c>
      <c r="F101" s="495">
        <f t="shared" si="4"/>
        <v>0</v>
      </c>
      <c r="G101" s="495">
        <f t="shared" si="4"/>
        <v>0</v>
      </c>
      <c r="H101" s="495">
        <f t="shared" si="4"/>
        <v>0</v>
      </c>
      <c r="I101" s="495">
        <f t="shared" si="4"/>
        <v>0</v>
      </c>
      <c r="J101" s="495">
        <f t="shared" si="4"/>
        <v>0</v>
      </c>
      <c r="K101" s="495">
        <f t="shared" si="4"/>
        <v>0</v>
      </c>
      <c r="L101" s="495">
        <f t="shared" si="4"/>
        <v>1.2</v>
      </c>
      <c r="M101" s="495">
        <f t="shared" si="4"/>
        <v>7.7</v>
      </c>
      <c r="N101" s="495">
        <f t="shared" si="4"/>
        <v>17.7</v>
      </c>
      <c r="O101" s="495">
        <f t="shared" si="4"/>
        <v>19.8</v>
      </c>
      <c r="P101" s="495">
        <f t="shared" si="4"/>
        <v>19.8</v>
      </c>
      <c r="Q101" s="495">
        <f t="shared" si="4"/>
        <v>22.6</v>
      </c>
      <c r="R101" s="495">
        <f t="shared" si="4"/>
        <v>22.6</v>
      </c>
      <c r="S101" s="495">
        <f t="shared" si="4"/>
        <v>22.6</v>
      </c>
      <c r="T101" s="495">
        <f t="shared" si="4"/>
        <v>22.1</v>
      </c>
      <c r="U101" s="495">
        <f t="shared" si="4"/>
        <v>17.600000000000001</v>
      </c>
      <c r="V101" s="495">
        <f t="shared" si="4"/>
        <v>19.75</v>
      </c>
      <c r="W101" s="495">
        <f t="shared" si="4"/>
        <v>12</v>
      </c>
      <c r="X101" s="495">
        <f t="shared" si="4"/>
        <v>11</v>
      </c>
      <c r="Y101" s="495">
        <f t="shared" si="4"/>
        <v>7.25</v>
      </c>
      <c r="Z101" s="495">
        <f t="shared" si="4"/>
        <v>6.5</v>
      </c>
      <c r="AA101" s="495">
        <f t="shared" si="4"/>
        <v>6.5</v>
      </c>
      <c r="AB101" s="495">
        <f t="shared" si="4"/>
        <v>6.5</v>
      </c>
      <c r="AC101" s="495">
        <f t="shared" si="4"/>
        <v>4.5</v>
      </c>
      <c r="AD101" s="495">
        <f t="shared" si="4"/>
        <v>0</v>
      </c>
      <c r="AE101" s="495">
        <f t="shared" si="4"/>
        <v>0</v>
      </c>
      <c r="AF101" s="495">
        <f t="shared" si="4"/>
        <v>0</v>
      </c>
      <c r="AG101" s="495">
        <f t="shared" si="4"/>
        <v>0</v>
      </c>
      <c r="AH101" s="496">
        <f>SUM(C101:AG101)</f>
        <v>247.7</v>
      </c>
      <c r="AJ101" s="451"/>
    </row>
    <row r="102" spans="1:46" ht="50.25" customHeight="1">
      <c r="A102" s="568"/>
      <c r="B102" s="494" t="s">
        <v>161</v>
      </c>
      <c r="C102" s="495">
        <f>C13+C26+C39+C52+C66+C79</f>
        <v>0</v>
      </c>
      <c r="D102" s="495">
        <f t="shared" ref="D102:AG102" si="5">D13+D26+D39+D52+D66+D79</f>
        <v>2</v>
      </c>
      <c r="E102" s="495">
        <f t="shared" si="5"/>
        <v>0</v>
      </c>
      <c r="F102" s="495">
        <f t="shared" si="5"/>
        <v>2</v>
      </c>
      <c r="G102" s="495">
        <f t="shared" si="5"/>
        <v>0</v>
      </c>
      <c r="H102" s="495">
        <f t="shared" si="5"/>
        <v>0</v>
      </c>
      <c r="I102" s="495">
        <f t="shared" si="5"/>
        <v>36.340000000000003</v>
      </c>
      <c r="J102" s="495">
        <f t="shared" si="5"/>
        <v>52.26</v>
      </c>
      <c r="K102" s="495">
        <f t="shared" si="5"/>
        <v>7.5</v>
      </c>
      <c r="L102" s="495">
        <f>L13+L26+L39+L52+L66+L79</f>
        <v>9</v>
      </c>
      <c r="M102" s="495">
        <f t="shared" si="5"/>
        <v>9</v>
      </c>
      <c r="N102" s="495">
        <f t="shared" si="5"/>
        <v>4</v>
      </c>
      <c r="O102" s="495">
        <f>O13+O26+O39+O52+O66+O79</f>
        <v>2</v>
      </c>
      <c r="P102" s="495">
        <f t="shared" si="5"/>
        <v>15</v>
      </c>
      <c r="Q102" s="495">
        <f t="shared" si="5"/>
        <v>15</v>
      </c>
      <c r="R102" s="495">
        <f t="shared" si="5"/>
        <v>15</v>
      </c>
      <c r="S102" s="495">
        <f t="shared" si="5"/>
        <v>15</v>
      </c>
      <c r="T102" s="495">
        <f t="shared" si="5"/>
        <v>0</v>
      </c>
      <c r="U102" s="495">
        <f t="shared" si="5"/>
        <v>0</v>
      </c>
      <c r="V102" s="495">
        <f t="shared" si="5"/>
        <v>0</v>
      </c>
      <c r="W102" s="495">
        <f t="shared" si="5"/>
        <v>0</v>
      </c>
      <c r="X102" s="495">
        <f t="shared" si="5"/>
        <v>0</v>
      </c>
      <c r="Y102" s="495">
        <f t="shared" si="5"/>
        <v>0</v>
      </c>
      <c r="Z102" s="495">
        <f t="shared" si="5"/>
        <v>0</v>
      </c>
      <c r="AA102" s="495">
        <f t="shared" si="5"/>
        <v>0</v>
      </c>
      <c r="AB102" s="495">
        <f t="shared" si="5"/>
        <v>0</v>
      </c>
      <c r="AC102" s="495">
        <f t="shared" si="5"/>
        <v>0</v>
      </c>
      <c r="AD102" s="495">
        <f t="shared" si="5"/>
        <v>0</v>
      </c>
      <c r="AE102" s="495">
        <f t="shared" si="5"/>
        <v>0</v>
      </c>
      <c r="AF102" s="495">
        <f t="shared" si="5"/>
        <v>0</v>
      </c>
      <c r="AG102" s="495">
        <f t="shared" si="5"/>
        <v>0</v>
      </c>
      <c r="AH102" s="496">
        <f>SUM(C102:AG102)</f>
        <v>184.1</v>
      </c>
      <c r="AJ102" s="106"/>
    </row>
    <row r="103" spans="1:46" ht="50.25" customHeight="1" thickBot="1">
      <c r="A103" s="569"/>
      <c r="B103" s="497" t="s">
        <v>27</v>
      </c>
      <c r="C103" s="498">
        <f>SUM(C100:C102)</f>
        <v>0</v>
      </c>
      <c r="D103" s="498">
        <f t="shared" ref="D103:AG103" si="6">SUM(D100:D102)</f>
        <v>2</v>
      </c>
      <c r="E103" s="498">
        <f t="shared" si="6"/>
        <v>0</v>
      </c>
      <c r="F103" s="498">
        <f t="shared" si="6"/>
        <v>2</v>
      </c>
      <c r="G103" s="498">
        <f t="shared" si="6"/>
        <v>0</v>
      </c>
      <c r="H103" s="498">
        <f t="shared" si="6"/>
        <v>8.3333333333333339</v>
      </c>
      <c r="I103" s="498">
        <f t="shared" si="6"/>
        <v>228.94708333333335</v>
      </c>
      <c r="J103" s="498">
        <f t="shared" si="6"/>
        <v>274.86708333333337</v>
      </c>
      <c r="K103" s="498">
        <f t="shared" si="6"/>
        <v>220.10708333333335</v>
      </c>
      <c r="L103" s="498">
        <f>SUM(L100:L102)</f>
        <v>382.80708333333331</v>
      </c>
      <c r="M103" s="498">
        <f t="shared" si="6"/>
        <v>494.78708333333333</v>
      </c>
      <c r="N103" s="498">
        <f t="shared" si="6"/>
        <v>537.52708333333339</v>
      </c>
      <c r="O103" s="498">
        <f t="shared" si="6"/>
        <v>531.7570833333333</v>
      </c>
      <c r="P103" s="498">
        <f t="shared" si="6"/>
        <v>697.7190833333334</v>
      </c>
      <c r="Q103" s="498">
        <f t="shared" si="6"/>
        <v>623.81083333333345</v>
      </c>
      <c r="R103" s="498">
        <f t="shared" si="6"/>
        <v>710.95333333333338</v>
      </c>
      <c r="S103" s="498">
        <f t="shared" si="6"/>
        <v>698.71833333333336</v>
      </c>
      <c r="T103" s="498">
        <f t="shared" si="6"/>
        <v>484.43</v>
      </c>
      <c r="U103" s="498">
        <f t="shared" si="6"/>
        <v>363.27000000000004</v>
      </c>
      <c r="V103" s="498">
        <f t="shared" si="6"/>
        <v>215.83</v>
      </c>
      <c r="W103" s="498">
        <f t="shared" si="6"/>
        <v>193.12</v>
      </c>
      <c r="X103" s="498">
        <f t="shared" si="6"/>
        <v>168.89000000000001</v>
      </c>
      <c r="Y103" s="498">
        <f t="shared" si="6"/>
        <v>215.09</v>
      </c>
      <c r="Z103" s="498">
        <f t="shared" si="6"/>
        <v>149.39000000000001</v>
      </c>
      <c r="AA103" s="498">
        <f t="shared" si="6"/>
        <v>110.42</v>
      </c>
      <c r="AB103" s="498">
        <f t="shared" si="6"/>
        <v>101.76</v>
      </c>
      <c r="AC103" s="498">
        <f t="shared" si="6"/>
        <v>4.5</v>
      </c>
      <c r="AD103" s="498">
        <f t="shared" si="6"/>
        <v>0</v>
      </c>
      <c r="AE103" s="498">
        <f t="shared" si="6"/>
        <v>0</v>
      </c>
      <c r="AF103" s="498">
        <f t="shared" si="6"/>
        <v>0</v>
      </c>
      <c r="AG103" s="498">
        <f t="shared" si="6"/>
        <v>0</v>
      </c>
      <c r="AH103" s="499">
        <f>SUM(C103:AG103)</f>
        <v>7421.0345000000016</v>
      </c>
      <c r="AJ103" s="500"/>
    </row>
    <row r="104" spans="1:46" ht="50.25" customHeight="1" thickBot="1">
      <c r="A104" s="501"/>
      <c r="B104" s="502"/>
      <c r="C104" s="503"/>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5"/>
      <c r="AJ104" s="106"/>
    </row>
    <row r="105" spans="1:46" ht="52.5" customHeight="1">
      <c r="A105" s="567" t="s">
        <v>129</v>
      </c>
      <c r="B105" s="491" t="s">
        <v>160</v>
      </c>
      <c r="C105" s="506">
        <f>C5+C18+C31+C44+C57+C71+C80</f>
        <v>0</v>
      </c>
      <c r="D105" s="506">
        <f>D5+D18+D31+D44+D57+D71+D80</f>
        <v>0</v>
      </c>
      <c r="E105" s="506">
        <f>E5+E18+E31+E44+E57+E71+E80</f>
        <v>0</v>
      </c>
      <c r="F105" s="506">
        <f>F5+F18+F31+F44+F57+F71+F80</f>
        <v>0</v>
      </c>
      <c r="G105" s="506">
        <f>G5+G18+G31+G44+G57+G71+G80+G89+G91+G93+G95+G96</f>
        <v>0</v>
      </c>
      <c r="H105" s="506">
        <f t="shared" ref="H105:AG105" si="7">H5+H18+H31+H44+H57+H71+H80+H89+H91+H93+H95+H96</f>
        <v>8.3333333333333339</v>
      </c>
      <c r="I105" s="506">
        <f t="shared" si="7"/>
        <v>192.60708333333335</v>
      </c>
      <c r="J105" s="506">
        <f t="shared" si="7"/>
        <v>222.60708333333335</v>
      </c>
      <c r="K105" s="506">
        <f t="shared" si="7"/>
        <v>212.60708333333335</v>
      </c>
      <c r="L105" s="506">
        <f t="shared" si="7"/>
        <v>372.60708333333332</v>
      </c>
      <c r="M105" s="506">
        <f t="shared" si="7"/>
        <v>402.60708333333332</v>
      </c>
      <c r="N105" s="506">
        <f t="shared" si="7"/>
        <v>322.60708333333332</v>
      </c>
      <c r="O105" s="506">
        <f t="shared" si="7"/>
        <v>248.08708333333337</v>
      </c>
      <c r="P105" s="506">
        <f t="shared" si="7"/>
        <v>266.36908333333332</v>
      </c>
      <c r="Q105" s="506">
        <f t="shared" si="7"/>
        <v>185.67750000000001</v>
      </c>
      <c r="R105" s="506">
        <f t="shared" si="7"/>
        <v>358.10666666666663</v>
      </c>
      <c r="S105" s="506">
        <f t="shared" si="7"/>
        <v>426.21083333333331</v>
      </c>
      <c r="T105" s="506">
        <f t="shared" si="7"/>
        <v>520.02</v>
      </c>
      <c r="U105" s="506">
        <f t="shared" si="7"/>
        <v>652.78499999999997</v>
      </c>
      <c r="V105" s="506">
        <f t="shared" si="7"/>
        <v>607.33333333333326</v>
      </c>
      <c r="W105" s="506">
        <f t="shared" si="7"/>
        <v>545.66666666666674</v>
      </c>
      <c r="X105" s="506">
        <f t="shared" si="7"/>
        <v>381.8</v>
      </c>
      <c r="Y105" s="506">
        <f t="shared" si="7"/>
        <v>197.2</v>
      </c>
      <c r="Z105" s="506">
        <f t="shared" si="7"/>
        <v>69.28</v>
      </c>
      <c r="AA105" s="506">
        <f t="shared" si="7"/>
        <v>103.92</v>
      </c>
      <c r="AB105" s="506">
        <f t="shared" si="7"/>
        <v>142.89000000000001</v>
      </c>
      <c r="AC105" s="506">
        <f t="shared" si="7"/>
        <v>207.84</v>
      </c>
      <c r="AD105" s="506">
        <f t="shared" si="7"/>
        <v>142.89000000000001</v>
      </c>
      <c r="AE105" s="506">
        <f t="shared" si="7"/>
        <v>103.92</v>
      </c>
      <c r="AF105" s="506">
        <f t="shared" si="7"/>
        <v>95.26</v>
      </c>
      <c r="AG105" s="506">
        <f t="shared" si="7"/>
        <v>0</v>
      </c>
      <c r="AH105" s="493">
        <f>SUM(C105:AG105)</f>
        <v>6989.2320000000018</v>
      </c>
      <c r="AJ105" s="106"/>
    </row>
    <row r="106" spans="1:46" ht="42.75" customHeight="1">
      <c r="A106" s="568"/>
      <c r="B106" s="494" t="s">
        <v>144</v>
      </c>
      <c r="C106" s="133">
        <f>C6+C19+C32+C45+C58+C72+C81</f>
        <v>0</v>
      </c>
      <c r="D106" s="133">
        <f t="shared" ref="D106:AG106" si="8">D6+D19+D32+D45+D58+D72+D81</f>
        <v>0</v>
      </c>
      <c r="E106" s="133">
        <f t="shared" si="8"/>
        <v>0</v>
      </c>
      <c r="F106" s="133">
        <f t="shared" si="8"/>
        <v>0</v>
      </c>
      <c r="G106" s="133">
        <f t="shared" si="8"/>
        <v>0</v>
      </c>
      <c r="H106" s="133">
        <f t="shared" si="8"/>
        <v>0</v>
      </c>
      <c r="I106" s="133">
        <f t="shared" si="8"/>
        <v>0</v>
      </c>
      <c r="J106" s="133">
        <f t="shared" si="8"/>
        <v>0</v>
      </c>
      <c r="K106" s="133">
        <f t="shared" si="8"/>
        <v>0</v>
      </c>
      <c r="L106" s="133">
        <f t="shared" si="8"/>
        <v>1.2</v>
      </c>
      <c r="M106" s="133">
        <f t="shared" si="8"/>
        <v>1.2</v>
      </c>
      <c r="N106" s="133">
        <f t="shared" si="8"/>
        <v>1.2</v>
      </c>
      <c r="O106" s="133">
        <f t="shared" si="8"/>
        <v>7.7</v>
      </c>
      <c r="P106" s="133">
        <f t="shared" si="8"/>
        <v>7.7</v>
      </c>
      <c r="Q106" s="133">
        <f t="shared" si="8"/>
        <v>8.6</v>
      </c>
      <c r="R106" s="133">
        <f t="shared" si="8"/>
        <v>18.600000000000001</v>
      </c>
      <c r="S106" s="133">
        <f t="shared" si="8"/>
        <v>22.6</v>
      </c>
      <c r="T106" s="133">
        <f t="shared" si="8"/>
        <v>24.1</v>
      </c>
      <c r="U106" s="133">
        <f t="shared" si="8"/>
        <v>24.1</v>
      </c>
      <c r="V106" s="133">
        <f t="shared" si="8"/>
        <v>22.1</v>
      </c>
      <c r="W106" s="133">
        <f t="shared" si="8"/>
        <v>17.600000000000001</v>
      </c>
      <c r="X106" s="133">
        <f t="shared" si="8"/>
        <v>17.05</v>
      </c>
      <c r="Y106" s="133">
        <f t="shared" si="8"/>
        <v>14.75</v>
      </c>
      <c r="Z106" s="133">
        <f t="shared" si="8"/>
        <v>15.7</v>
      </c>
      <c r="AA106" s="133">
        <f t="shared" si="8"/>
        <v>6.5</v>
      </c>
      <c r="AB106" s="133">
        <f t="shared" si="8"/>
        <v>6.5</v>
      </c>
      <c r="AC106" s="133">
        <f t="shared" si="8"/>
        <v>6.5</v>
      </c>
      <c r="AD106" s="133">
        <f t="shared" si="8"/>
        <v>6.5</v>
      </c>
      <c r="AE106" s="133">
        <f t="shared" si="8"/>
        <v>6.5</v>
      </c>
      <c r="AF106" s="133">
        <f t="shared" si="8"/>
        <v>6.5</v>
      </c>
      <c r="AG106" s="133">
        <f t="shared" si="8"/>
        <v>4.5</v>
      </c>
      <c r="AH106" s="496">
        <f>SUM(C106:AG106)</f>
        <v>247.7</v>
      </c>
    </row>
    <row r="107" spans="1:46" ht="47.25" customHeight="1">
      <c r="A107" s="568"/>
      <c r="B107" s="494" t="s">
        <v>161</v>
      </c>
      <c r="C107" s="133">
        <f>C17+C30+C43+C56+C70+C79</f>
        <v>0</v>
      </c>
      <c r="D107" s="133">
        <f t="shared" ref="D107:AG107" si="9">D17+D30+D43+D56+D70+D79</f>
        <v>2</v>
      </c>
      <c r="E107" s="133">
        <f t="shared" si="9"/>
        <v>0</v>
      </c>
      <c r="F107" s="133">
        <f t="shared" si="9"/>
        <v>2</v>
      </c>
      <c r="G107" s="133">
        <f t="shared" si="9"/>
        <v>0</v>
      </c>
      <c r="H107" s="133">
        <f t="shared" si="9"/>
        <v>0</v>
      </c>
      <c r="I107" s="133">
        <f t="shared" si="9"/>
        <v>36.340000000000003</v>
      </c>
      <c r="J107" s="133">
        <f t="shared" si="9"/>
        <v>52.26</v>
      </c>
      <c r="K107" s="133">
        <f t="shared" si="9"/>
        <v>7.5</v>
      </c>
      <c r="L107" s="133">
        <f t="shared" si="9"/>
        <v>9</v>
      </c>
      <c r="M107" s="133">
        <f t="shared" si="9"/>
        <v>9</v>
      </c>
      <c r="N107" s="133">
        <f t="shared" si="9"/>
        <v>4</v>
      </c>
      <c r="O107" s="133">
        <f t="shared" si="9"/>
        <v>2</v>
      </c>
      <c r="P107" s="133">
        <f t="shared" si="9"/>
        <v>15</v>
      </c>
      <c r="Q107" s="133">
        <f t="shared" si="9"/>
        <v>15</v>
      </c>
      <c r="R107" s="133">
        <f t="shared" si="9"/>
        <v>15</v>
      </c>
      <c r="S107" s="133">
        <f t="shared" si="9"/>
        <v>15</v>
      </c>
      <c r="T107" s="133">
        <f t="shared" si="9"/>
        <v>0</v>
      </c>
      <c r="U107" s="133">
        <f t="shared" si="9"/>
        <v>0</v>
      </c>
      <c r="V107" s="133">
        <f t="shared" si="9"/>
        <v>0</v>
      </c>
      <c r="W107" s="133">
        <f t="shared" si="9"/>
        <v>0</v>
      </c>
      <c r="X107" s="133">
        <f t="shared" si="9"/>
        <v>0</v>
      </c>
      <c r="Y107" s="133">
        <f t="shared" si="9"/>
        <v>0</v>
      </c>
      <c r="Z107" s="133">
        <f t="shared" si="9"/>
        <v>0</v>
      </c>
      <c r="AA107" s="133">
        <f t="shared" si="9"/>
        <v>0</v>
      </c>
      <c r="AB107" s="133">
        <f t="shared" si="9"/>
        <v>0</v>
      </c>
      <c r="AC107" s="133">
        <f t="shared" si="9"/>
        <v>0</v>
      </c>
      <c r="AD107" s="133">
        <f t="shared" si="9"/>
        <v>0</v>
      </c>
      <c r="AE107" s="133">
        <f t="shared" si="9"/>
        <v>0</v>
      </c>
      <c r="AF107" s="133">
        <f t="shared" si="9"/>
        <v>0</v>
      </c>
      <c r="AG107" s="133">
        <f t="shared" si="9"/>
        <v>0</v>
      </c>
      <c r="AH107" s="496">
        <f>SUM(C107:AG107)</f>
        <v>184.1</v>
      </c>
    </row>
    <row r="108" spans="1:46" ht="51.75" customHeight="1" thickBot="1">
      <c r="A108" s="569"/>
      <c r="B108" s="497" t="s">
        <v>27</v>
      </c>
      <c r="C108" s="151">
        <f>SUM(C105:C107)</f>
        <v>0</v>
      </c>
      <c r="D108" s="151">
        <f t="shared" ref="D108:AG108" si="10">SUM(D105:D107)</f>
        <v>2</v>
      </c>
      <c r="E108" s="151">
        <f t="shared" si="10"/>
        <v>0</v>
      </c>
      <c r="F108" s="151">
        <f t="shared" si="10"/>
        <v>2</v>
      </c>
      <c r="G108" s="151">
        <f t="shared" si="10"/>
        <v>0</v>
      </c>
      <c r="H108" s="151">
        <f t="shared" si="10"/>
        <v>8.3333333333333339</v>
      </c>
      <c r="I108" s="151">
        <f t="shared" si="10"/>
        <v>228.94708333333335</v>
      </c>
      <c r="J108" s="151">
        <f t="shared" si="10"/>
        <v>274.86708333333337</v>
      </c>
      <c r="K108" s="151">
        <f t="shared" si="10"/>
        <v>220.10708333333335</v>
      </c>
      <c r="L108" s="151">
        <f t="shared" si="10"/>
        <v>382.80708333333331</v>
      </c>
      <c r="M108" s="151">
        <f t="shared" si="10"/>
        <v>412.80708333333331</v>
      </c>
      <c r="N108" s="151">
        <f t="shared" si="10"/>
        <v>327.80708333333331</v>
      </c>
      <c r="O108" s="151">
        <f t="shared" si="10"/>
        <v>257.78708333333338</v>
      </c>
      <c r="P108" s="151">
        <f t="shared" si="10"/>
        <v>289.06908333333331</v>
      </c>
      <c r="Q108" s="151">
        <f t="shared" si="10"/>
        <v>209.2775</v>
      </c>
      <c r="R108" s="151">
        <f t="shared" si="10"/>
        <v>391.70666666666665</v>
      </c>
      <c r="S108" s="151">
        <f t="shared" si="10"/>
        <v>463.81083333333333</v>
      </c>
      <c r="T108" s="151">
        <f t="shared" si="10"/>
        <v>544.12</v>
      </c>
      <c r="U108" s="151">
        <f t="shared" si="10"/>
        <v>676.88499999999999</v>
      </c>
      <c r="V108" s="151">
        <f t="shared" si="10"/>
        <v>629.43333333333328</v>
      </c>
      <c r="W108" s="151">
        <f t="shared" si="10"/>
        <v>563.26666666666677</v>
      </c>
      <c r="X108" s="151">
        <f t="shared" si="10"/>
        <v>398.85</v>
      </c>
      <c r="Y108" s="151">
        <f t="shared" si="10"/>
        <v>211.95</v>
      </c>
      <c r="Z108" s="151">
        <f t="shared" si="10"/>
        <v>84.98</v>
      </c>
      <c r="AA108" s="151">
        <f t="shared" si="10"/>
        <v>110.42</v>
      </c>
      <c r="AB108" s="151">
        <f t="shared" si="10"/>
        <v>149.39000000000001</v>
      </c>
      <c r="AC108" s="151">
        <f t="shared" si="10"/>
        <v>214.34</v>
      </c>
      <c r="AD108" s="151">
        <f t="shared" si="10"/>
        <v>149.39000000000001</v>
      </c>
      <c r="AE108" s="151">
        <f t="shared" si="10"/>
        <v>110.42</v>
      </c>
      <c r="AF108" s="151">
        <f t="shared" si="10"/>
        <v>101.76</v>
      </c>
      <c r="AG108" s="151">
        <f t="shared" si="10"/>
        <v>4.5</v>
      </c>
      <c r="AH108" s="499">
        <f>SUM(C108:AG108)</f>
        <v>7421.0320000000011</v>
      </c>
      <c r="AJ108" s="451"/>
    </row>
    <row r="109" spans="1:46" ht="42.75" customHeight="1">
      <c r="A109" s="507"/>
      <c r="B109" s="508"/>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505"/>
      <c r="AP109" s="560"/>
      <c r="AQ109" s="560"/>
      <c r="AR109" s="560"/>
      <c r="AS109" s="560"/>
    </row>
    <row r="110" spans="1:46">
      <c r="AK110" s="232"/>
      <c r="AL110" s="217"/>
      <c r="AM110" s="451"/>
      <c r="AN110" s="451"/>
      <c r="AP110" s="338"/>
      <c r="AQ110" s="217"/>
      <c r="AR110" s="217"/>
      <c r="AS110" s="192"/>
    </row>
    <row r="111" spans="1:46">
      <c r="B111" t="s">
        <v>162</v>
      </c>
      <c r="C111" s="509"/>
      <c r="J111" s="476"/>
      <c r="O111" s="119"/>
      <c r="AK111" s="232"/>
      <c r="AL111" s="217"/>
      <c r="AM111" s="451"/>
      <c r="AN111" s="451"/>
      <c r="AP111" s="338"/>
      <c r="AQ111" s="217"/>
      <c r="AR111" s="217"/>
      <c r="AS111" s="192"/>
    </row>
    <row r="112" spans="1:46">
      <c r="C112" t="s">
        <v>163</v>
      </c>
      <c r="J112" t="s">
        <v>164</v>
      </c>
      <c r="O112" t="s">
        <v>165</v>
      </c>
      <c r="AK112" s="232"/>
      <c r="AL112" s="217"/>
      <c r="AM112" s="451"/>
      <c r="AN112" s="451"/>
      <c r="AP112" s="338"/>
      <c r="AQ112" s="217"/>
      <c r="AR112" s="217"/>
      <c r="AS112" s="192"/>
    </row>
    <row r="113" spans="3:45">
      <c r="AK113" s="232"/>
      <c r="AL113" s="217"/>
      <c r="AM113" s="451"/>
      <c r="AN113" s="451"/>
      <c r="AP113" s="338"/>
      <c r="AQ113" s="217"/>
      <c r="AR113" s="217"/>
      <c r="AS113" s="192"/>
    </row>
    <row r="114" spans="3:45">
      <c r="AK114" s="232"/>
      <c r="AL114" s="217"/>
      <c r="AM114" s="451"/>
      <c r="AN114" s="451"/>
      <c r="AP114" s="338"/>
      <c r="AQ114" s="217"/>
      <c r="AR114" s="217"/>
      <c r="AS114" s="192"/>
    </row>
    <row r="115" spans="3:45">
      <c r="C115" s="310"/>
      <c r="AK115" s="232"/>
      <c r="AL115" s="217"/>
      <c r="AM115" s="451"/>
      <c r="AN115" s="451"/>
      <c r="AP115" s="338"/>
      <c r="AQ115" s="217"/>
      <c r="AR115" s="217"/>
      <c r="AS115" s="192"/>
    </row>
    <row r="116" spans="3:45">
      <c r="D116" t="s">
        <v>166</v>
      </c>
      <c r="AK116" s="232"/>
      <c r="AL116" s="217"/>
      <c r="AM116" s="451"/>
      <c r="AN116" s="451"/>
      <c r="AP116" s="338"/>
      <c r="AQ116" s="217"/>
      <c r="AR116" s="217"/>
      <c r="AS116" s="192"/>
    </row>
    <row r="117" spans="3:45">
      <c r="AK117" s="232"/>
      <c r="AL117" s="217"/>
      <c r="AM117" s="451"/>
      <c r="AN117" s="451"/>
      <c r="AP117" s="338"/>
      <c r="AQ117" s="217"/>
      <c r="AR117" s="217"/>
      <c r="AS117" s="192"/>
    </row>
    <row r="118" spans="3:45">
      <c r="AK118" s="232"/>
      <c r="AL118" s="217"/>
      <c r="AM118" s="451"/>
      <c r="AN118" s="451"/>
      <c r="AP118" s="338"/>
      <c r="AQ118" s="217"/>
      <c r="AR118" s="217"/>
      <c r="AS118" s="192"/>
    </row>
    <row r="119" spans="3:45">
      <c r="AK119" s="232"/>
      <c r="AL119" s="217"/>
      <c r="AM119" s="451"/>
      <c r="AN119" s="451"/>
      <c r="AP119" s="338"/>
      <c r="AQ119" s="217"/>
      <c r="AR119" s="217"/>
      <c r="AS119" s="192"/>
    </row>
    <row r="120" spans="3:45">
      <c r="AK120" s="232"/>
      <c r="AL120" s="217"/>
      <c r="AM120" s="451"/>
      <c r="AN120" s="451"/>
      <c r="AP120" s="338"/>
      <c r="AQ120" s="217"/>
      <c r="AR120" s="217"/>
      <c r="AS120" s="192"/>
    </row>
    <row r="121" spans="3:45">
      <c r="AK121" s="232"/>
      <c r="AL121" s="217"/>
      <c r="AM121" s="451"/>
      <c r="AN121" s="451"/>
      <c r="AP121" s="338"/>
      <c r="AQ121" s="217"/>
      <c r="AR121" s="217"/>
      <c r="AS121" s="192"/>
    </row>
    <row r="122" spans="3:45">
      <c r="AK122" s="232"/>
      <c r="AL122" s="217"/>
      <c r="AM122" s="451"/>
      <c r="AN122" s="451"/>
      <c r="AP122" s="338"/>
      <c r="AQ122" s="217"/>
      <c r="AR122" s="217"/>
      <c r="AS122" s="192"/>
    </row>
    <row r="123" spans="3:45">
      <c r="AK123" s="232"/>
      <c r="AL123" s="217"/>
      <c r="AN123" s="451"/>
      <c r="AP123" s="338"/>
      <c r="AQ123" s="232"/>
      <c r="AR123" s="217"/>
      <c r="AS123" s="192"/>
    </row>
    <row r="124" spans="3:45">
      <c r="AK124" s="232"/>
      <c r="AL124" s="217"/>
      <c r="AN124" s="451"/>
      <c r="AP124" s="338"/>
      <c r="AQ124" s="232"/>
      <c r="AR124" s="217"/>
      <c r="AS124" s="192"/>
    </row>
    <row r="125" spans="3:45">
      <c r="AK125" s="232"/>
      <c r="AL125" s="217"/>
      <c r="AN125" s="451"/>
      <c r="AP125" s="338"/>
      <c r="AQ125" s="232"/>
      <c r="AR125" s="217"/>
      <c r="AS125" s="192"/>
    </row>
    <row r="126" spans="3:45">
      <c r="AK126" s="232"/>
      <c r="AL126" s="217"/>
      <c r="AN126" s="451"/>
      <c r="AP126" s="338"/>
      <c r="AQ126" s="232"/>
      <c r="AR126" s="217"/>
      <c r="AS126" s="192"/>
    </row>
  </sheetData>
  <mergeCells count="91">
    <mergeCell ref="AS1:AT1"/>
    <mergeCell ref="C1:G1"/>
    <mergeCell ref="H1:S1"/>
    <mergeCell ref="T1:AE1"/>
    <mergeCell ref="AF1:AG1"/>
    <mergeCell ref="AQ1:AR1"/>
    <mergeCell ref="AO3:AO7"/>
    <mergeCell ref="AO8:AO19"/>
    <mergeCell ref="C9:G9"/>
    <mergeCell ref="H9:S9"/>
    <mergeCell ref="T9:AE9"/>
    <mergeCell ref="AF9:AG9"/>
    <mergeCell ref="A32:B32"/>
    <mergeCell ref="A12:B12"/>
    <mergeCell ref="A13:B13"/>
    <mergeCell ref="A14:B14"/>
    <mergeCell ref="A15:B15"/>
    <mergeCell ref="A16:B16"/>
    <mergeCell ref="A17:B17"/>
    <mergeCell ref="A18:B18"/>
    <mergeCell ref="A19:B19"/>
    <mergeCell ref="AO20:AO31"/>
    <mergeCell ref="C22:G22"/>
    <mergeCell ref="H22:S22"/>
    <mergeCell ref="A26:B26"/>
    <mergeCell ref="A28:B28"/>
    <mergeCell ref="A29:B29"/>
    <mergeCell ref="A30:B30"/>
    <mergeCell ref="A31:B31"/>
    <mergeCell ref="T22:AE22"/>
    <mergeCell ref="AF22:AG22"/>
    <mergeCell ref="AO32:AO33"/>
    <mergeCell ref="C35:G35"/>
    <mergeCell ref="H35:S35"/>
    <mergeCell ref="T35:AE35"/>
    <mergeCell ref="AF35:AG35"/>
    <mergeCell ref="AF48:AG48"/>
    <mergeCell ref="A38:B38"/>
    <mergeCell ref="A39:B39"/>
    <mergeCell ref="A40:B40"/>
    <mergeCell ref="A41:B41"/>
    <mergeCell ref="A42:B42"/>
    <mergeCell ref="A43:B43"/>
    <mergeCell ref="A44:B44"/>
    <mergeCell ref="A45:B45"/>
    <mergeCell ref="C48:G48"/>
    <mergeCell ref="H48:S48"/>
    <mergeCell ref="T48:AE48"/>
    <mergeCell ref="AF62:AG62"/>
    <mergeCell ref="A51:B51"/>
    <mergeCell ref="A52:B52"/>
    <mergeCell ref="A53:B53"/>
    <mergeCell ref="A54:B54"/>
    <mergeCell ref="A55:B55"/>
    <mergeCell ref="A56:B56"/>
    <mergeCell ref="A57:B57"/>
    <mergeCell ref="A58:B58"/>
    <mergeCell ref="C62:G62"/>
    <mergeCell ref="H62:S62"/>
    <mergeCell ref="T62:AE62"/>
    <mergeCell ref="AF75:AG75"/>
    <mergeCell ref="A65:B65"/>
    <mergeCell ref="A66:B66"/>
    <mergeCell ref="A67:B67"/>
    <mergeCell ref="A68:B68"/>
    <mergeCell ref="A69:B69"/>
    <mergeCell ref="A70:B70"/>
    <mergeCell ref="A71:B71"/>
    <mergeCell ref="A72:B72"/>
    <mergeCell ref="C75:G75"/>
    <mergeCell ref="H75:S75"/>
    <mergeCell ref="T75:AE75"/>
    <mergeCell ref="A91:B91"/>
    <mergeCell ref="A78:B78"/>
    <mergeCell ref="A79:B79"/>
    <mergeCell ref="A80:B80"/>
    <mergeCell ref="A81:B81"/>
    <mergeCell ref="T84:AE84"/>
    <mergeCell ref="AF84:AG84"/>
    <mergeCell ref="A87:B87"/>
    <mergeCell ref="C87:AG87"/>
    <mergeCell ref="A89:B89"/>
    <mergeCell ref="C84:G84"/>
    <mergeCell ref="H84:S84"/>
    <mergeCell ref="AP109:AS109"/>
    <mergeCell ref="A93:B93"/>
    <mergeCell ref="A95:B95"/>
    <mergeCell ref="A97:B97"/>
    <mergeCell ref="C97:AE97"/>
    <mergeCell ref="A100:A103"/>
    <mergeCell ref="A105:A108"/>
  </mergeCells>
  <phoneticPr fontId="5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F28"/>
  <sheetViews>
    <sheetView workbookViewId="0">
      <selection activeCell="F19" sqref="F19"/>
    </sheetView>
  </sheetViews>
  <sheetFormatPr baseColWidth="10" defaultRowHeight="15"/>
  <cols>
    <col min="1" max="1" width="40.42578125" customWidth="1"/>
    <col min="2" max="2" width="24.42578125" customWidth="1"/>
    <col min="3" max="4" width="23.28515625" customWidth="1"/>
    <col min="5" max="5" width="21.42578125" customWidth="1"/>
    <col min="6" max="6" width="18.140625" bestFit="1" customWidth="1"/>
  </cols>
  <sheetData>
    <row r="2" spans="1:6" ht="15.75">
      <c r="A2" s="619" t="s">
        <v>28</v>
      </c>
      <c r="B2" s="619"/>
      <c r="C2" s="619"/>
      <c r="D2" s="619"/>
    </row>
    <row r="3" spans="1:6" ht="15.75">
      <c r="A3" s="619" t="s">
        <v>29</v>
      </c>
      <c r="B3" s="619"/>
      <c r="C3" s="619"/>
    </row>
    <row r="4" spans="1:6" ht="15.75" thickBot="1"/>
    <row r="5" spans="1:6" ht="17.25" customHeight="1" thickTop="1">
      <c r="A5" s="620" t="s">
        <v>30</v>
      </c>
      <c r="B5" s="623" t="s">
        <v>31</v>
      </c>
      <c r="C5" s="11" t="s">
        <v>32</v>
      </c>
      <c r="D5" s="12" t="s">
        <v>100</v>
      </c>
    </row>
    <row r="6" spans="1:6" ht="21.75" customHeight="1">
      <c r="A6" s="621"/>
      <c r="B6" s="624"/>
      <c r="C6" s="626"/>
      <c r="D6" s="627"/>
    </row>
    <row r="7" spans="1:6" ht="15.75" customHeight="1" thickBot="1">
      <c r="A7" s="622"/>
      <c r="B7" s="625"/>
      <c r="C7" s="54">
        <v>600</v>
      </c>
      <c r="D7" s="55">
        <v>600</v>
      </c>
    </row>
    <row r="8" spans="1:6" ht="16.5" thickTop="1">
      <c r="A8" s="17" t="s">
        <v>167</v>
      </c>
      <c r="B8" s="14">
        <v>1382056</v>
      </c>
      <c r="C8" s="15">
        <f>+B8*C7</f>
        <v>829233600</v>
      </c>
      <c r="D8" s="16"/>
      <c r="E8" s="9"/>
    </row>
    <row r="9" spans="1:6" ht="15.75">
      <c r="A9" s="17" t="s">
        <v>168</v>
      </c>
      <c r="B9" s="14">
        <f>+Programación!AH50*1000</f>
        <v>657000</v>
      </c>
      <c r="C9" s="15">
        <f>266000*C7</f>
        <v>159600000</v>
      </c>
      <c r="D9" s="16">
        <f>+(+B9*D7)-C9</f>
        <v>234600000</v>
      </c>
      <c r="E9" s="8"/>
      <c r="F9" s="9"/>
    </row>
    <row r="10" spans="1:6" ht="15.75">
      <c r="A10" s="13" t="s">
        <v>33</v>
      </c>
      <c r="B10" s="14">
        <f>+Programación!AH37*1000</f>
        <v>347250</v>
      </c>
      <c r="C10" s="15">
        <f>142300*C7</f>
        <v>85380000</v>
      </c>
      <c r="D10" s="16">
        <f>+(+B10*D7)-C10</f>
        <v>122970000</v>
      </c>
      <c r="E10" s="8"/>
      <c r="F10" s="9"/>
    </row>
    <row r="11" spans="1:6" ht="15.75">
      <c r="A11" s="13" t="s">
        <v>34</v>
      </c>
      <c r="B11" s="14">
        <f>+Programación!AH11*1000</f>
        <v>2162799.9999999995</v>
      </c>
      <c r="C11" s="15">
        <f>366600*C7</f>
        <v>219960000</v>
      </c>
      <c r="D11" s="16">
        <f>+(+B11*D7)-C11</f>
        <v>1077719999.9999998</v>
      </c>
      <c r="E11" s="8"/>
      <c r="F11" s="9"/>
    </row>
    <row r="12" spans="1:6" ht="15.75">
      <c r="A12" s="13" t="s">
        <v>35</v>
      </c>
      <c r="B12" s="14">
        <f>+Programación!AH24*1000</f>
        <v>1000002.4999999999</v>
      </c>
      <c r="C12" s="15">
        <f>765495*C7</f>
        <v>459297000</v>
      </c>
      <c r="D12" s="16">
        <f>+(+B12*D7)-C12</f>
        <v>140704499.99999988</v>
      </c>
      <c r="E12" s="8"/>
      <c r="F12" s="9"/>
    </row>
    <row r="13" spans="1:6" ht="15.75">
      <c r="A13" s="13" t="s">
        <v>106</v>
      </c>
      <c r="B13" s="14">
        <f>+Programación!AH77*1000</f>
        <v>163250</v>
      </c>
      <c r="C13" s="15">
        <f>5000*C7</f>
        <v>3000000</v>
      </c>
      <c r="D13" s="16">
        <f>+(+B13*D7)-C13</f>
        <v>94950000</v>
      </c>
      <c r="E13" s="8"/>
      <c r="F13" s="9"/>
    </row>
    <row r="14" spans="1:6" ht="15.75">
      <c r="A14" s="18" t="s">
        <v>36</v>
      </c>
      <c r="B14" s="19">
        <f>+Programación!AH64*1000</f>
        <v>1000000</v>
      </c>
      <c r="C14" s="15">
        <f>84000*C7</f>
        <v>50400000</v>
      </c>
      <c r="D14" s="16">
        <f>(+B14*D7)-C14</f>
        <v>549600000</v>
      </c>
      <c r="E14" s="8"/>
      <c r="F14" s="9"/>
    </row>
    <row r="15" spans="1:6" ht="16.5" thickBot="1">
      <c r="A15" s="13" t="s">
        <v>53</v>
      </c>
      <c r="B15" s="14">
        <f>+Programación!AH86*1000</f>
        <v>600000</v>
      </c>
      <c r="C15" s="15">
        <f>+B15*C7</f>
        <v>360000000</v>
      </c>
      <c r="D15" s="16"/>
      <c r="E15" s="9"/>
    </row>
    <row r="16" spans="1:6" ht="18.75" thickTop="1" thickBot="1">
      <c r="A16" s="20" t="s">
        <v>37</v>
      </c>
      <c r="B16" s="21">
        <f>SUM(B8:B15)</f>
        <v>7312358.5</v>
      </c>
      <c r="C16" s="56">
        <f>+C8+C9+C10+C11+C12+C13+C14+C15</f>
        <v>2166870600</v>
      </c>
      <c r="D16" s="57">
        <f>SUM(D8:D15)</f>
        <v>2220544499.9999995</v>
      </c>
      <c r="E16" s="9"/>
    </row>
    <row r="17" spans="1:5" ht="15.75" thickTop="1"/>
    <row r="18" spans="1:5" ht="15.75">
      <c r="A18" s="10" t="s">
        <v>46</v>
      </c>
      <c r="C18" s="8"/>
    </row>
    <row r="19" spans="1:5" ht="15.75">
      <c r="A19" s="10" t="s">
        <v>52</v>
      </c>
      <c r="C19" s="8"/>
      <c r="D19" s="8"/>
    </row>
    <row r="20" spans="1:5">
      <c r="B20" s="523"/>
      <c r="C20" s="8"/>
      <c r="D20" s="8"/>
    </row>
    <row r="21" spans="1:5" ht="15.75" thickBot="1">
      <c r="C21" s="8"/>
    </row>
    <row r="22" spans="1:5" ht="15.75" customHeight="1" thickTop="1" thickBot="1">
      <c r="A22" s="531" t="str">
        <f>+A15</f>
        <v>Otros proyectos menores</v>
      </c>
      <c r="B22" s="530"/>
      <c r="C22" s="527" t="s">
        <v>32</v>
      </c>
      <c r="E22" s="9"/>
    </row>
    <row r="23" spans="1:5" ht="15.75" customHeight="1" thickTop="1">
      <c r="A23" s="528" t="s">
        <v>153</v>
      </c>
      <c r="B23" s="529">
        <f>+Programación!B88*1000</f>
        <v>70000</v>
      </c>
      <c r="C23" s="524">
        <f>+B23*C7</f>
        <v>42000000</v>
      </c>
      <c r="E23" s="9"/>
    </row>
    <row r="24" spans="1:5" ht="15.75" customHeight="1">
      <c r="A24" s="522" t="s">
        <v>154</v>
      </c>
      <c r="B24" s="14">
        <f>+Programación!B90*1000</f>
        <v>140000</v>
      </c>
      <c r="C24" s="525">
        <f>+B24*C7</f>
        <v>84000000</v>
      </c>
    </row>
    <row r="25" spans="1:5" ht="15.75" customHeight="1">
      <c r="A25" s="522" t="s">
        <v>155</v>
      </c>
      <c r="B25" s="14">
        <f>+Programación!B92*1000</f>
        <v>140000</v>
      </c>
      <c r="C25" s="525">
        <f>+B25*C7</f>
        <v>84000000</v>
      </c>
    </row>
    <row r="26" spans="1:5" ht="33" customHeight="1">
      <c r="A26" s="522" t="s">
        <v>169</v>
      </c>
      <c r="B26" s="14">
        <f>+Programación!B94*1000</f>
        <v>150000</v>
      </c>
      <c r="C26" s="525">
        <f>+B26*C7</f>
        <v>90000000</v>
      </c>
    </row>
    <row r="27" spans="1:5" ht="80.25" customHeight="1" thickBot="1">
      <c r="A27" s="522" t="s">
        <v>157</v>
      </c>
      <c r="B27" s="521">
        <f>+Programación!B96*1000</f>
        <v>100000</v>
      </c>
      <c r="C27" s="526">
        <f>+B27*C7</f>
        <v>60000000</v>
      </c>
    </row>
    <row r="28" spans="1:5" ht="15.75" thickTop="1"/>
  </sheetData>
  <mergeCells count="5">
    <mergeCell ref="A2:D2"/>
    <mergeCell ref="A3:C3"/>
    <mergeCell ref="A5:A7"/>
    <mergeCell ref="B5:B7"/>
    <mergeCell ref="C6:D6"/>
  </mergeCells>
  <phoneticPr fontId="50" type="noConversion"/>
  <printOptions horizontalCentered="1"/>
  <pageMargins left="0.51181102362204722" right="0.51181102362204722" top="0.74803149606299213" bottom="0.74803149606299213" header="0.31496062992125984" footer="0.31496062992125984"/>
  <pageSetup scale="9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dimension ref="A1:J19"/>
  <sheetViews>
    <sheetView workbookViewId="0">
      <selection activeCell="H10" sqref="H10"/>
    </sheetView>
  </sheetViews>
  <sheetFormatPr baseColWidth="10" defaultRowHeight="15"/>
  <cols>
    <col min="1" max="1" width="24.5703125" customWidth="1"/>
    <col min="2" max="3" width="19.85546875" customWidth="1"/>
    <col min="4" max="4" width="19" customWidth="1"/>
    <col min="5" max="5" width="18.140625" customWidth="1"/>
    <col min="6" max="7" width="22" customWidth="1"/>
    <col min="8" max="8" width="14" bestFit="1" customWidth="1"/>
  </cols>
  <sheetData>
    <row r="1" spans="1:10">
      <c r="A1" s="628" t="s">
        <v>0</v>
      </c>
      <c r="B1" s="628"/>
      <c r="C1" s="628"/>
      <c r="D1" s="628"/>
      <c r="E1" s="628"/>
      <c r="F1" s="628"/>
      <c r="G1" s="628"/>
      <c r="H1" s="628"/>
      <c r="I1" s="628"/>
      <c r="J1" s="628"/>
    </row>
    <row r="2" spans="1:10">
      <c r="A2" s="71"/>
      <c r="B2" s="72"/>
      <c r="C2" s="72"/>
      <c r="D2" s="72"/>
      <c r="E2" s="72"/>
      <c r="F2" s="72"/>
      <c r="G2" s="72"/>
      <c r="H2" s="72"/>
      <c r="I2" s="72"/>
      <c r="J2" s="72"/>
    </row>
    <row r="3" spans="1:10">
      <c r="A3" s="629" t="s">
        <v>101</v>
      </c>
      <c r="B3" s="629"/>
      <c r="C3" s="629"/>
      <c r="D3" s="629"/>
      <c r="E3" s="629"/>
      <c r="F3" s="629"/>
      <c r="G3" s="629"/>
      <c r="H3" s="72"/>
      <c r="I3" s="72"/>
      <c r="J3" s="72"/>
    </row>
    <row r="4" spans="1:10">
      <c r="A4" s="51" t="s">
        <v>2</v>
      </c>
      <c r="B4" s="72"/>
      <c r="C4" s="72"/>
      <c r="D4" s="72"/>
      <c r="E4" s="72"/>
      <c r="F4" s="72"/>
      <c r="G4" s="72"/>
      <c r="H4" s="72"/>
      <c r="I4" s="72"/>
      <c r="J4" s="72"/>
    </row>
    <row r="5" spans="1:10">
      <c r="A5" s="51" t="s">
        <v>102</v>
      </c>
      <c r="B5" s="72"/>
      <c r="C5" s="72"/>
      <c r="D5" s="72"/>
      <c r="E5" s="72"/>
      <c r="F5" s="72"/>
      <c r="G5" s="72"/>
      <c r="H5" s="72"/>
      <c r="I5" s="72"/>
      <c r="J5" s="72"/>
    </row>
    <row r="6" spans="1:10" ht="15.75" thickBot="1">
      <c r="A6" s="71"/>
      <c r="B6" s="72"/>
      <c r="C6" s="72"/>
      <c r="D6" s="72"/>
      <c r="E6" s="72"/>
      <c r="F6" s="72"/>
      <c r="G6" s="72"/>
      <c r="H6" s="72"/>
      <c r="I6" s="72"/>
      <c r="J6" s="72"/>
    </row>
    <row r="7" spans="1:10" ht="15" customHeight="1">
      <c r="A7" s="630" t="s">
        <v>4</v>
      </c>
      <c r="B7" s="632" t="s">
        <v>5</v>
      </c>
      <c r="C7" s="632" t="s">
        <v>6</v>
      </c>
      <c r="D7" s="632" t="s">
        <v>7</v>
      </c>
      <c r="E7" s="632" t="s">
        <v>8</v>
      </c>
      <c r="F7" s="635" t="s">
        <v>54</v>
      </c>
      <c r="G7" s="632" t="s">
        <v>9</v>
      </c>
      <c r="H7" s="632" t="s">
        <v>10</v>
      </c>
      <c r="I7" s="632"/>
      <c r="J7" s="637"/>
    </row>
    <row r="8" spans="1:10" ht="45.75" thickBot="1">
      <c r="A8" s="631"/>
      <c r="B8" s="633"/>
      <c r="C8" s="633"/>
      <c r="D8" s="634"/>
      <c r="E8" s="633"/>
      <c r="F8" s="636"/>
      <c r="G8" s="633"/>
      <c r="H8" s="73" t="s">
        <v>38</v>
      </c>
      <c r="I8" s="73" t="s">
        <v>12</v>
      </c>
      <c r="J8" s="74" t="s">
        <v>39</v>
      </c>
    </row>
    <row r="9" spans="1:10" ht="15.75" thickBot="1">
      <c r="A9" s="642" t="s">
        <v>29</v>
      </c>
      <c r="B9" s="643"/>
      <c r="C9" s="643"/>
      <c r="D9" s="643"/>
      <c r="E9" s="643"/>
      <c r="F9" s="643"/>
      <c r="G9" s="643"/>
      <c r="H9" s="643"/>
      <c r="I9" s="643"/>
      <c r="J9" s="644"/>
    </row>
    <row r="10" spans="1:10" s="48" customFormat="1" ht="261" customHeight="1">
      <c r="A10" s="58" t="s">
        <v>40</v>
      </c>
      <c r="B10" s="59" t="s">
        <v>41</v>
      </c>
      <c r="C10" s="60" t="s">
        <v>42</v>
      </c>
      <c r="D10" s="60" t="s">
        <v>43</v>
      </c>
      <c r="E10" s="60" t="s">
        <v>44</v>
      </c>
      <c r="F10" s="79" t="s">
        <v>107</v>
      </c>
      <c r="G10" s="60" t="s">
        <v>103</v>
      </c>
      <c r="H10" s="61">
        <f>+'CUADRO DE PROYECTOS TURISMO'!C16/1000000</f>
        <v>2166.8706000000002</v>
      </c>
      <c r="I10" s="61">
        <v>0</v>
      </c>
      <c r="J10" s="62">
        <f>+H10</f>
        <v>2166.8706000000002</v>
      </c>
    </row>
    <row r="11" spans="1:10" ht="104.25" customHeight="1">
      <c r="A11" s="648" t="s">
        <v>104</v>
      </c>
      <c r="B11" s="638" t="s">
        <v>47</v>
      </c>
      <c r="C11" s="638" t="s">
        <v>48</v>
      </c>
      <c r="D11" s="638" t="s">
        <v>49</v>
      </c>
      <c r="E11" s="63" t="s">
        <v>50</v>
      </c>
      <c r="F11" s="64">
        <v>1</v>
      </c>
      <c r="G11" s="63" t="s">
        <v>45</v>
      </c>
      <c r="H11" s="61" t="e">
        <f>+#REF!/1000000</f>
        <v>#REF!</v>
      </c>
      <c r="I11" s="61">
        <v>0</v>
      </c>
      <c r="J11" s="65" t="e">
        <f>+H11</f>
        <v>#REF!</v>
      </c>
    </row>
    <row r="12" spans="1:10" ht="148.5" customHeight="1" thickBot="1">
      <c r="A12" s="649"/>
      <c r="B12" s="639"/>
      <c r="C12" s="639"/>
      <c r="D12" s="639"/>
      <c r="E12" s="66" t="s">
        <v>51</v>
      </c>
      <c r="F12" s="67">
        <v>1</v>
      </c>
      <c r="G12" s="66" t="s">
        <v>45</v>
      </c>
      <c r="H12" s="61" t="e">
        <f>+#REF!/1000000</f>
        <v>#REF!</v>
      </c>
      <c r="I12" s="61">
        <v>0</v>
      </c>
      <c r="J12" s="65" t="e">
        <f>+H12</f>
        <v>#REF!</v>
      </c>
    </row>
    <row r="13" spans="1:10" ht="15.75" thickBot="1">
      <c r="A13" s="645" t="s">
        <v>25</v>
      </c>
      <c r="B13" s="646"/>
      <c r="C13" s="646"/>
      <c r="D13" s="646"/>
      <c r="E13" s="646"/>
      <c r="F13" s="646"/>
      <c r="G13" s="646"/>
      <c r="H13" s="68" t="e">
        <f>+H10+H11+H12</f>
        <v>#REF!</v>
      </c>
      <c r="I13" s="69">
        <v>0</v>
      </c>
      <c r="J13" s="70" t="e">
        <f>+H13</f>
        <v>#REF!</v>
      </c>
    </row>
    <row r="14" spans="1:10" ht="15.75" thickBot="1">
      <c r="A14" s="645" t="s">
        <v>26</v>
      </c>
      <c r="B14" s="646"/>
      <c r="C14" s="646"/>
      <c r="D14" s="646"/>
      <c r="E14" s="646"/>
      <c r="F14" s="646"/>
      <c r="G14" s="646"/>
      <c r="H14" s="68">
        <f>+'Aspectos Estrategicos'!B17</f>
        <v>5731.6502241199996</v>
      </c>
      <c r="I14" s="69">
        <v>0</v>
      </c>
      <c r="J14" s="70">
        <f>H14+I14</f>
        <v>5731.6502241199996</v>
      </c>
    </row>
    <row r="15" spans="1:10">
      <c r="A15" s="75"/>
      <c r="B15" s="75"/>
      <c r="C15" s="75"/>
      <c r="D15" s="75"/>
      <c r="E15" s="75"/>
      <c r="F15" s="75"/>
      <c r="G15" s="75"/>
      <c r="H15" s="76"/>
      <c r="I15" s="77"/>
      <c r="J15" s="76"/>
    </row>
    <row r="16" spans="1:10">
      <c r="A16" s="647"/>
      <c r="B16" s="647"/>
      <c r="C16" s="647"/>
      <c r="D16" s="647"/>
      <c r="E16" s="647"/>
      <c r="F16" s="647"/>
      <c r="G16" s="647"/>
      <c r="H16" s="647"/>
      <c r="I16" s="647"/>
      <c r="J16" s="647"/>
    </row>
    <row r="17" spans="1:10">
      <c r="A17" s="640" t="s">
        <v>95</v>
      </c>
      <c r="B17" s="641"/>
      <c r="C17" s="641"/>
      <c r="D17" s="641"/>
      <c r="E17" s="641"/>
      <c r="F17" s="641"/>
      <c r="G17" s="641"/>
      <c r="H17" s="641"/>
      <c r="I17" s="641"/>
      <c r="J17" s="78"/>
    </row>
    <row r="18" spans="1:10">
      <c r="A18" s="641"/>
      <c r="B18" s="641"/>
      <c r="C18" s="641"/>
      <c r="D18" s="641"/>
      <c r="E18" s="641"/>
      <c r="F18" s="641"/>
      <c r="G18" s="641"/>
      <c r="H18" s="641"/>
      <c r="I18" s="641"/>
      <c r="J18" s="78"/>
    </row>
    <row r="19" spans="1:10">
      <c r="A19" s="641"/>
      <c r="B19" s="641"/>
      <c r="C19" s="641"/>
      <c r="D19" s="641"/>
      <c r="E19" s="641"/>
      <c r="F19" s="641"/>
      <c r="G19" s="641"/>
      <c r="H19" s="641"/>
      <c r="I19" s="641"/>
      <c r="J19" s="46"/>
    </row>
  </sheetData>
  <mergeCells count="19">
    <mergeCell ref="B11:B12"/>
    <mergeCell ref="C11:C12"/>
    <mergeCell ref="D11:D12"/>
    <mergeCell ref="A17:I19"/>
    <mergeCell ref="E7:E8"/>
    <mergeCell ref="A9:J9"/>
    <mergeCell ref="A13:G13"/>
    <mergeCell ref="A14:G14"/>
    <mergeCell ref="A16:J16"/>
    <mergeCell ref="A11:A12"/>
    <mergeCell ref="A1:J1"/>
    <mergeCell ref="A3:G3"/>
    <mergeCell ref="A7:A8"/>
    <mergeCell ref="B7:B8"/>
    <mergeCell ref="C7:C8"/>
    <mergeCell ref="D7:D8"/>
    <mergeCell ref="G7:G8"/>
    <mergeCell ref="F7:F8"/>
    <mergeCell ref="H7:J7"/>
  </mergeCells>
  <phoneticPr fontId="50" type="noConversion"/>
  <printOptions horizontalCentered="1"/>
  <pageMargins left="0.19685039370078741" right="0.19685039370078741" top="0.39370078740157483" bottom="0.19685039370078741" header="0.31496062992125984" footer="0.31496062992125984"/>
  <pageSetup scale="70" orientation="landscape" r:id="rId1"/>
</worksheet>
</file>

<file path=xl/worksheets/sheet4.xml><?xml version="1.0" encoding="utf-8"?>
<worksheet xmlns="http://schemas.openxmlformats.org/spreadsheetml/2006/main" xmlns:r="http://schemas.openxmlformats.org/officeDocument/2006/relationships">
  <dimension ref="A1:J27"/>
  <sheetViews>
    <sheetView view="pageLayout" workbookViewId="0">
      <selection activeCell="F34" sqref="F34"/>
    </sheetView>
  </sheetViews>
  <sheetFormatPr baseColWidth="10" defaultRowHeight="15"/>
  <cols>
    <col min="1" max="1" width="20.42578125" customWidth="1"/>
    <col min="2" max="2" width="23.140625" customWidth="1"/>
    <col min="3" max="3" width="13.42578125" customWidth="1"/>
    <col min="4" max="4" width="12.28515625" customWidth="1"/>
    <col min="5" max="5" width="12.7109375" customWidth="1"/>
    <col min="6" max="6" width="22.7109375" customWidth="1"/>
    <col min="7" max="7" width="27.28515625" customWidth="1"/>
    <col min="8" max="8" width="14.42578125" customWidth="1"/>
    <col min="9" max="9" width="10.42578125" customWidth="1"/>
    <col min="10" max="10" width="13" customWidth="1"/>
  </cols>
  <sheetData>
    <row r="1" spans="1:10" ht="15.75">
      <c r="A1" s="650" t="s">
        <v>0</v>
      </c>
      <c r="B1" s="650"/>
      <c r="C1" s="650"/>
      <c r="D1" s="650"/>
      <c r="E1" s="650"/>
      <c r="F1" s="650"/>
      <c r="G1" s="650"/>
      <c r="H1" s="650"/>
      <c r="I1" s="650"/>
      <c r="J1" s="650"/>
    </row>
    <row r="2" spans="1:10" ht="15.75">
      <c r="A2" s="1"/>
      <c r="B2" s="2"/>
      <c r="C2" s="2"/>
      <c r="D2" s="2"/>
      <c r="E2" s="2"/>
      <c r="F2" s="2"/>
      <c r="G2" s="2"/>
      <c r="H2" s="2"/>
      <c r="I2" s="2"/>
      <c r="J2" s="2"/>
    </row>
    <row r="3" spans="1:10" ht="15.75">
      <c r="A3" s="651" t="s">
        <v>1</v>
      </c>
      <c r="B3" s="651"/>
      <c r="C3" s="651"/>
      <c r="D3" s="651"/>
      <c r="E3" s="651"/>
      <c r="F3" s="2"/>
      <c r="G3" s="2"/>
      <c r="H3" s="2"/>
      <c r="I3" s="2"/>
      <c r="J3" s="2"/>
    </row>
    <row r="4" spans="1:10" ht="15.75">
      <c r="A4" s="3" t="s">
        <v>2</v>
      </c>
      <c r="B4" s="4"/>
      <c r="C4" s="4"/>
      <c r="D4" s="2"/>
      <c r="E4" s="2"/>
      <c r="F4" s="2"/>
      <c r="G4" s="2"/>
      <c r="H4" s="2"/>
      <c r="I4" s="2"/>
      <c r="J4" s="2"/>
    </row>
    <row r="5" spans="1:10" ht="15.75">
      <c r="A5" s="651" t="s">
        <v>3</v>
      </c>
      <c r="B5" s="651"/>
      <c r="C5" s="651"/>
      <c r="D5" s="651"/>
      <c r="E5" s="651"/>
      <c r="F5" s="2"/>
      <c r="G5" s="2"/>
      <c r="H5" s="2"/>
      <c r="I5" s="2"/>
      <c r="J5" s="2"/>
    </row>
    <row r="6" spans="1:10" ht="17.25" customHeight="1" thickBot="1">
      <c r="A6" s="5"/>
      <c r="B6" s="2"/>
      <c r="C6" s="2"/>
      <c r="D6" s="2"/>
      <c r="E6" s="2"/>
      <c r="F6" s="2"/>
      <c r="G6" s="2"/>
      <c r="H6" s="2"/>
      <c r="I6" s="2"/>
      <c r="J6" s="2"/>
    </row>
    <row r="7" spans="1:10" ht="27.75" customHeight="1">
      <c r="A7" s="652" t="s">
        <v>4</v>
      </c>
      <c r="B7" s="654" t="s">
        <v>5</v>
      </c>
      <c r="C7" s="654" t="s">
        <v>6</v>
      </c>
      <c r="D7" s="654" t="s">
        <v>7</v>
      </c>
      <c r="E7" s="654" t="s">
        <v>8</v>
      </c>
      <c r="F7" s="654" t="s">
        <v>54</v>
      </c>
      <c r="G7" s="654" t="s">
        <v>9</v>
      </c>
      <c r="H7" s="654" t="s">
        <v>10</v>
      </c>
      <c r="I7" s="654"/>
      <c r="J7" s="657"/>
    </row>
    <row r="8" spans="1:10" ht="72" customHeight="1">
      <c r="A8" s="653"/>
      <c r="B8" s="655"/>
      <c r="C8" s="655"/>
      <c r="D8" s="656"/>
      <c r="E8" s="655"/>
      <c r="F8" s="656"/>
      <c r="G8" s="655"/>
      <c r="H8" s="22" t="s">
        <v>11</v>
      </c>
      <c r="I8" s="22" t="s">
        <v>12</v>
      </c>
      <c r="J8" s="23" t="s">
        <v>13</v>
      </c>
    </row>
    <row r="9" spans="1:10">
      <c r="A9" s="667" t="s">
        <v>14</v>
      </c>
      <c r="B9" s="668"/>
      <c r="C9" s="668"/>
      <c r="D9" s="668"/>
      <c r="E9" s="668"/>
      <c r="F9" s="668"/>
      <c r="G9" s="668"/>
      <c r="H9" s="668"/>
      <c r="I9" s="668"/>
      <c r="J9" s="669"/>
    </row>
    <row r="10" spans="1:10" ht="15" customHeight="1">
      <c r="A10" s="662" t="s">
        <v>15</v>
      </c>
      <c r="B10" s="658" t="s">
        <v>16</v>
      </c>
      <c r="C10" s="658" t="s">
        <v>17</v>
      </c>
      <c r="D10" s="658" t="s">
        <v>18</v>
      </c>
      <c r="E10" s="658" t="s">
        <v>19</v>
      </c>
      <c r="F10" s="658" t="s">
        <v>94</v>
      </c>
      <c r="G10" s="658" t="s">
        <v>94</v>
      </c>
      <c r="H10" s="673" t="e">
        <f>+#REF!/1000000</f>
        <v>#REF!</v>
      </c>
      <c r="I10" s="673">
        <v>0</v>
      </c>
      <c r="J10" s="670" t="e">
        <f>+H10</f>
        <v>#REF!</v>
      </c>
    </row>
    <row r="11" spans="1:10">
      <c r="A11" s="662"/>
      <c r="B11" s="658"/>
      <c r="C11" s="658"/>
      <c r="D11" s="658"/>
      <c r="E11" s="658"/>
      <c r="F11" s="658"/>
      <c r="G11" s="658"/>
      <c r="H11" s="673"/>
      <c r="I11" s="673"/>
      <c r="J11" s="670"/>
    </row>
    <row r="12" spans="1:10">
      <c r="A12" s="662"/>
      <c r="B12" s="658"/>
      <c r="C12" s="658"/>
      <c r="D12" s="658"/>
      <c r="E12" s="658"/>
      <c r="F12" s="658"/>
      <c r="G12" s="658"/>
      <c r="H12" s="673"/>
      <c r="I12" s="673"/>
      <c r="J12" s="670"/>
    </row>
    <row r="13" spans="1:10">
      <c r="A13" s="662"/>
      <c r="B13" s="663"/>
      <c r="C13" s="658"/>
      <c r="D13" s="658"/>
      <c r="E13" s="658"/>
      <c r="F13" s="658"/>
      <c r="G13" s="658"/>
      <c r="H13" s="673"/>
      <c r="I13" s="673"/>
      <c r="J13" s="670"/>
    </row>
    <row r="14" spans="1:10">
      <c r="A14" s="662"/>
      <c r="B14" s="663"/>
      <c r="C14" s="658"/>
      <c r="D14" s="658"/>
      <c r="E14" s="658"/>
      <c r="F14" s="658"/>
      <c r="G14" s="658"/>
      <c r="H14" s="673"/>
      <c r="I14" s="673"/>
      <c r="J14" s="670"/>
    </row>
    <row r="15" spans="1:10">
      <c r="A15" s="662"/>
      <c r="B15" s="663"/>
      <c r="C15" s="658"/>
      <c r="D15" s="658"/>
      <c r="E15" s="658"/>
      <c r="F15" s="658"/>
      <c r="G15" s="658"/>
      <c r="H15" s="673"/>
      <c r="I15" s="673"/>
      <c r="J15" s="670"/>
    </row>
    <row r="16" spans="1:10" ht="1.5" customHeight="1">
      <c r="A16" s="662"/>
      <c r="B16" s="663"/>
      <c r="C16" s="658"/>
      <c r="D16" s="658"/>
      <c r="E16" s="658"/>
      <c r="F16" s="658"/>
      <c r="G16" s="658"/>
      <c r="H16" s="673"/>
      <c r="I16" s="673"/>
      <c r="J16" s="670"/>
    </row>
    <row r="17" spans="1:10" ht="58.5" customHeight="1">
      <c r="A17" s="662" t="s">
        <v>20</v>
      </c>
      <c r="B17" s="666" t="s">
        <v>21</v>
      </c>
      <c r="C17" s="666" t="s">
        <v>22</v>
      </c>
      <c r="D17" s="666" t="s">
        <v>23</v>
      </c>
      <c r="E17" s="666" t="s">
        <v>24</v>
      </c>
      <c r="F17" s="666" t="s">
        <v>98</v>
      </c>
      <c r="G17" s="666" t="s">
        <v>97</v>
      </c>
      <c r="H17" s="673" t="e">
        <f>+#REF!/1000000</f>
        <v>#REF!</v>
      </c>
      <c r="I17" s="673">
        <v>0</v>
      </c>
      <c r="J17" s="670" t="e">
        <f>+H17</f>
        <v>#REF!</v>
      </c>
    </row>
    <row r="18" spans="1:10" ht="58.5" customHeight="1">
      <c r="A18" s="674"/>
      <c r="B18" s="663"/>
      <c r="C18" s="663"/>
      <c r="D18" s="663"/>
      <c r="E18" s="663"/>
      <c r="F18" s="663"/>
      <c r="G18" s="663"/>
      <c r="H18" s="673"/>
      <c r="I18" s="673"/>
      <c r="J18" s="670"/>
    </row>
    <row r="19" spans="1:10" ht="82.5" customHeight="1">
      <c r="A19" s="674"/>
      <c r="B19" s="663"/>
      <c r="C19" s="663"/>
      <c r="D19" s="663"/>
      <c r="E19" s="663"/>
      <c r="F19" s="663"/>
      <c r="G19" s="663"/>
      <c r="H19" s="673"/>
      <c r="I19" s="673"/>
      <c r="J19" s="670"/>
    </row>
    <row r="20" spans="1:10">
      <c r="A20" s="671" t="s">
        <v>25</v>
      </c>
      <c r="B20" s="672"/>
      <c r="C20" s="672"/>
      <c r="D20" s="672"/>
      <c r="E20" s="672"/>
      <c r="F20" s="672"/>
      <c r="G20" s="672"/>
      <c r="H20" s="28" t="e">
        <f>+H17+H10</f>
        <v>#REF!</v>
      </c>
      <c r="I20" s="29">
        <v>0</v>
      </c>
      <c r="J20" s="30" t="e">
        <f>+H20</f>
        <v>#REF!</v>
      </c>
    </row>
    <row r="21" spans="1:10" ht="15.75" thickBot="1">
      <c r="A21" s="664" t="s">
        <v>26</v>
      </c>
      <c r="B21" s="665"/>
      <c r="C21" s="665"/>
      <c r="D21" s="665"/>
      <c r="E21" s="665"/>
      <c r="F21" s="665"/>
      <c r="G21" s="665"/>
      <c r="H21" s="31">
        <f>+'Aspectos Estrategicos'!B17</f>
        <v>5731.6502241199996</v>
      </c>
      <c r="I21" s="32">
        <v>0</v>
      </c>
      <c r="J21" s="33">
        <f>H21+I21</f>
        <v>5731.6502241199996</v>
      </c>
    </row>
    <row r="23" spans="1:10" s="7" customFormat="1">
      <c r="A23" s="659" t="s">
        <v>86</v>
      </c>
      <c r="B23" s="659"/>
      <c r="C23" s="659"/>
      <c r="D23" s="659"/>
      <c r="E23" s="659"/>
      <c r="F23" s="659"/>
      <c r="G23" s="659"/>
      <c r="H23" s="659"/>
      <c r="I23" s="6"/>
      <c r="J23" s="6"/>
    </row>
    <row r="24" spans="1:10" s="7" customFormat="1">
      <c r="A24" s="49"/>
      <c r="B24" s="49"/>
      <c r="C24" s="49"/>
      <c r="D24" s="49"/>
      <c r="E24" s="49"/>
      <c r="F24" s="49"/>
      <c r="G24" s="49"/>
      <c r="H24" s="49"/>
      <c r="I24" s="6"/>
      <c r="J24" s="6"/>
    </row>
    <row r="25" spans="1:10" s="7" customFormat="1">
      <c r="A25" s="659" t="s">
        <v>96</v>
      </c>
      <c r="B25" s="660"/>
      <c r="C25" s="660"/>
      <c r="D25" s="660"/>
      <c r="E25" s="660"/>
      <c r="F25" s="660"/>
      <c r="G25" s="660"/>
      <c r="H25" s="660"/>
      <c r="I25" s="660"/>
      <c r="J25" s="660"/>
    </row>
    <row r="26" spans="1:10" s="7" customFormat="1">
      <c r="A26" s="49"/>
      <c r="B26" s="50"/>
      <c r="C26" s="50"/>
      <c r="D26" s="50"/>
      <c r="E26" s="50"/>
      <c r="F26" s="50"/>
      <c r="G26" s="50"/>
      <c r="H26" s="50"/>
      <c r="I26" s="50"/>
      <c r="J26" s="50"/>
    </row>
    <row r="27" spans="1:10" ht="35.25" customHeight="1">
      <c r="A27" s="640" t="s">
        <v>99</v>
      </c>
      <c r="B27" s="661"/>
      <c r="C27" s="661"/>
      <c r="D27" s="661"/>
      <c r="E27" s="661"/>
      <c r="F27" s="661"/>
      <c r="G27" s="661"/>
      <c r="H27" s="661"/>
      <c r="I27" s="661"/>
      <c r="J27" s="661"/>
    </row>
  </sheetData>
  <mergeCells count="37">
    <mergeCell ref="A9:J9"/>
    <mergeCell ref="F7:F8"/>
    <mergeCell ref="J17:J19"/>
    <mergeCell ref="A20:G20"/>
    <mergeCell ref="G10:G16"/>
    <mergeCell ref="H10:H16"/>
    <mergeCell ref="I10:I16"/>
    <mergeCell ref="J10:J16"/>
    <mergeCell ref="A17:A19"/>
    <mergeCell ref="B17:B19"/>
    <mergeCell ref="G17:G19"/>
    <mergeCell ref="H17:H19"/>
    <mergeCell ref="I17:I19"/>
    <mergeCell ref="D17:D19"/>
    <mergeCell ref="E17:E19"/>
    <mergeCell ref="F17:F19"/>
    <mergeCell ref="E10:E16"/>
    <mergeCell ref="F10:F16"/>
    <mergeCell ref="A25:J25"/>
    <mergeCell ref="A27:J27"/>
    <mergeCell ref="A10:A16"/>
    <mergeCell ref="B10:B16"/>
    <mergeCell ref="C10:C16"/>
    <mergeCell ref="D10:D16"/>
    <mergeCell ref="A21:G21"/>
    <mergeCell ref="C17:C19"/>
    <mergeCell ref="A23:H23"/>
    <mergeCell ref="A1:J1"/>
    <mergeCell ref="A3:E3"/>
    <mergeCell ref="A5:E5"/>
    <mergeCell ref="A7:A8"/>
    <mergeCell ref="B7:B8"/>
    <mergeCell ref="C7:C8"/>
    <mergeCell ref="D7:D8"/>
    <mergeCell ref="E7:E8"/>
    <mergeCell ref="G7:G8"/>
    <mergeCell ref="H7:J7"/>
  </mergeCells>
  <phoneticPr fontId="50" type="noConversion"/>
  <printOptions horizontalCentered="1"/>
  <pageMargins left="0" right="0.19685039370078741" top="0.39370078740157483" bottom="0.19685039370078741" header="0.31496062992125984" footer="0"/>
  <pageSetup scale="75" orientation="landscape" r:id="rId1"/>
</worksheet>
</file>

<file path=xl/worksheets/sheet5.xml><?xml version="1.0" encoding="utf-8"?>
<worksheet xmlns="http://schemas.openxmlformats.org/spreadsheetml/2006/main" xmlns:r="http://schemas.openxmlformats.org/officeDocument/2006/relationships">
  <dimension ref="A1:J20"/>
  <sheetViews>
    <sheetView topLeftCell="B3" workbookViewId="0">
      <selection activeCell="C6" sqref="C6:C17"/>
    </sheetView>
  </sheetViews>
  <sheetFormatPr baseColWidth="10" defaultRowHeight="15"/>
  <cols>
    <col min="1" max="4" width="21.7109375" customWidth="1"/>
    <col min="5" max="5" width="27.5703125" customWidth="1"/>
    <col min="6" max="6" width="21.28515625" customWidth="1"/>
    <col min="7" max="8" width="14.42578125" customWidth="1"/>
    <col min="9" max="9" width="16.140625" customWidth="1"/>
  </cols>
  <sheetData>
    <row r="1" spans="1:10" ht="14.25" customHeight="1">
      <c r="A1" s="689" t="s">
        <v>55</v>
      </c>
      <c r="B1" s="689"/>
      <c r="C1" s="689"/>
      <c r="D1" s="689"/>
      <c r="E1" s="689"/>
      <c r="F1" s="689"/>
      <c r="G1" s="689"/>
      <c r="H1" s="689"/>
      <c r="I1" s="689"/>
    </row>
    <row r="2" spans="1:10" ht="14.25" customHeight="1" thickBot="1">
      <c r="A2" s="25" t="s">
        <v>108</v>
      </c>
      <c r="B2" s="26"/>
      <c r="C2" s="26"/>
      <c r="D2" s="26"/>
      <c r="E2" s="26"/>
      <c r="F2" s="26"/>
      <c r="G2" s="26"/>
      <c r="H2" s="26"/>
      <c r="I2" s="26"/>
    </row>
    <row r="3" spans="1:10" ht="27.75" customHeight="1">
      <c r="A3" s="690" t="s">
        <v>4</v>
      </c>
      <c r="B3" s="692" t="s">
        <v>6</v>
      </c>
      <c r="C3" s="692" t="s">
        <v>7</v>
      </c>
      <c r="D3" s="692" t="s">
        <v>56</v>
      </c>
      <c r="E3" s="694" t="s">
        <v>57</v>
      </c>
      <c r="F3" s="692" t="s">
        <v>58</v>
      </c>
      <c r="G3" s="692" t="s">
        <v>59</v>
      </c>
      <c r="H3" s="692" t="s">
        <v>54</v>
      </c>
      <c r="I3" s="696" t="s">
        <v>60</v>
      </c>
    </row>
    <row r="4" spans="1:10" ht="27.75" customHeight="1">
      <c r="A4" s="691"/>
      <c r="B4" s="693"/>
      <c r="C4" s="693"/>
      <c r="D4" s="693"/>
      <c r="E4" s="695"/>
      <c r="F4" s="693"/>
      <c r="G4" s="693"/>
      <c r="H4" s="693"/>
      <c r="I4" s="697"/>
    </row>
    <row r="5" spans="1:10" ht="14.25" customHeight="1">
      <c r="A5" s="680" t="s">
        <v>61</v>
      </c>
      <c r="B5" s="681"/>
      <c r="C5" s="681"/>
      <c r="D5" s="681"/>
      <c r="E5" s="682"/>
      <c r="F5" s="681"/>
      <c r="G5" s="681"/>
      <c r="H5" s="681"/>
      <c r="I5" s="683"/>
    </row>
    <row r="6" spans="1:10" ht="48" customHeight="1">
      <c r="A6" s="687" t="s">
        <v>40</v>
      </c>
      <c r="B6" s="675" t="s">
        <v>92</v>
      </c>
      <c r="C6" s="675" t="s">
        <v>93</v>
      </c>
      <c r="D6" s="677" t="s">
        <v>62</v>
      </c>
      <c r="E6" s="519" t="s">
        <v>170</v>
      </c>
      <c r="F6" s="520" t="s">
        <v>89</v>
      </c>
      <c r="G6" s="515" t="s">
        <v>63</v>
      </c>
      <c r="H6" s="516">
        <v>1</v>
      </c>
      <c r="I6" s="517">
        <f>+'CUADRO DE PROYECTOS TURISMO'!C8/1000000</f>
        <v>829.23360000000002</v>
      </c>
    </row>
    <row r="7" spans="1:10" ht="47.25" customHeight="1">
      <c r="A7" s="688"/>
      <c r="B7" s="676"/>
      <c r="C7" s="676"/>
      <c r="D7" s="678"/>
      <c r="E7" s="519" t="s">
        <v>171</v>
      </c>
      <c r="F7" s="520" t="s">
        <v>89</v>
      </c>
      <c r="G7" s="515" t="s">
        <v>63</v>
      </c>
      <c r="H7" s="516">
        <v>0.38</v>
      </c>
      <c r="I7" s="517">
        <f>+'CUADRO DE PROYECTOS TURISMO'!C9/1000000</f>
        <v>159.6</v>
      </c>
    </row>
    <row r="8" spans="1:10" ht="45" customHeight="1">
      <c r="A8" s="688"/>
      <c r="B8" s="676"/>
      <c r="C8" s="676"/>
      <c r="D8" s="678"/>
      <c r="E8" s="519" t="s">
        <v>172</v>
      </c>
      <c r="F8" s="520" t="s">
        <v>89</v>
      </c>
      <c r="G8" s="515" t="s">
        <v>63</v>
      </c>
      <c r="H8" s="516">
        <v>0.38</v>
      </c>
      <c r="I8" s="517">
        <f>+'CUADRO DE PROYECTOS TURISMO'!C10/1000000</f>
        <v>85.38</v>
      </c>
    </row>
    <row r="9" spans="1:10" ht="33" customHeight="1">
      <c r="A9" s="688"/>
      <c r="B9" s="676"/>
      <c r="C9" s="676"/>
      <c r="D9" s="678"/>
      <c r="E9" s="519" t="s">
        <v>173</v>
      </c>
      <c r="F9" s="520" t="s">
        <v>89</v>
      </c>
      <c r="G9" s="515" t="s">
        <v>63</v>
      </c>
      <c r="H9" s="516">
        <v>0.22</v>
      </c>
      <c r="I9" s="517">
        <f>+'CUADRO DE PROYECTOS TURISMO'!C11/1000000</f>
        <v>219.96</v>
      </c>
    </row>
    <row r="10" spans="1:10" ht="32.25" customHeight="1">
      <c r="A10" s="688"/>
      <c r="B10" s="676"/>
      <c r="C10" s="676"/>
      <c r="D10" s="678"/>
      <c r="E10" s="519" t="s">
        <v>174</v>
      </c>
      <c r="F10" s="520" t="s">
        <v>89</v>
      </c>
      <c r="G10" s="515" t="s">
        <v>63</v>
      </c>
      <c r="H10" s="516">
        <v>0.63</v>
      </c>
      <c r="I10" s="517">
        <f>+'CUADRO DE PROYECTOS TURISMO'!C12/1000000</f>
        <v>459.29700000000003</v>
      </c>
    </row>
    <row r="11" spans="1:10" ht="30.75" customHeight="1">
      <c r="A11" s="688"/>
      <c r="B11" s="676"/>
      <c r="C11" s="676"/>
      <c r="D11" s="678"/>
      <c r="E11" s="519" t="s">
        <v>175</v>
      </c>
      <c r="F11" s="520" t="s">
        <v>89</v>
      </c>
      <c r="G11" s="515" t="s">
        <v>63</v>
      </c>
      <c r="H11" s="516">
        <v>0</v>
      </c>
      <c r="I11" s="517">
        <f>+'CUADRO DE PROYECTOS TURISMO'!C13/1000000</f>
        <v>3</v>
      </c>
    </row>
    <row r="12" spans="1:10" ht="33" customHeight="1">
      <c r="A12" s="688"/>
      <c r="B12" s="676"/>
      <c r="C12" s="676"/>
      <c r="D12" s="678"/>
      <c r="E12" s="519" t="s">
        <v>176</v>
      </c>
      <c r="F12" s="520" t="s">
        <v>89</v>
      </c>
      <c r="G12" s="515" t="s">
        <v>63</v>
      </c>
      <c r="H12" s="516">
        <v>0</v>
      </c>
      <c r="I12" s="517">
        <f>+'CUADRO DE PROYECTOS TURISMO'!C14/1000000</f>
        <v>50.4</v>
      </c>
    </row>
    <row r="13" spans="1:10" ht="33" customHeight="1">
      <c r="A13" s="688"/>
      <c r="B13" s="676"/>
      <c r="C13" s="676"/>
      <c r="D13" s="678"/>
      <c r="E13" s="519" t="s">
        <v>177</v>
      </c>
      <c r="F13" s="520" t="s">
        <v>89</v>
      </c>
      <c r="G13" s="515" t="s">
        <v>63</v>
      </c>
      <c r="H13" s="516">
        <v>0.7</v>
      </c>
      <c r="I13" s="518">
        <f>+'CUADRO DE PROYECTOS TURISMO'!C23/1000000</f>
        <v>42</v>
      </c>
      <c r="J13" s="9"/>
    </row>
    <row r="14" spans="1:10" ht="33" customHeight="1">
      <c r="A14" s="688"/>
      <c r="B14" s="676"/>
      <c r="C14" s="676"/>
      <c r="D14" s="678"/>
      <c r="E14" s="519" t="s">
        <v>178</v>
      </c>
      <c r="F14" s="520" t="s">
        <v>89</v>
      </c>
      <c r="G14" s="515" t="s">
        <v>63</v>
      </c>
      <c r="H14" s="516">
        <v>0.7</v>
      </c>
      <c r="I14" s="518">
        <f>+'CUADRO DE PROYECTOS TURISMO'!C24/1000000</f>
        <v>84</v>
      </c>
    </row>
    <row r="15" spans="1:10" ht="33" customHeight="1">
      <c r="A15" s="688"/>
      <c r="B15" s="676"/>
      <c r="C15" s="676"/>
      <c r="D15" s="678"/>
      <c r="E15" s="519" t="s">
        <v>179</v>
      </c>
      <c r="F15" s="520" t="s">
        <v>89</v>
      </c>
      <c r="G15" s="515" t="s">
        <v>63</v>
      </c>
      <c r="H15" s="516">
        <v>0.7</v>
      </c>
      <c r="I15" s="518">
        <f>+'CUADRO DE PROYECTOS TURISMO'!C25/1000000</f>
        <v>84</v>
      </c>
    </row>
    <row r="16" spans="1:10" ht="44.25" customHeight="1">
      <c r="A16" s="688"/>
      <c r="B16" s="676"/>
      <c r="C16" s="676"/>
      <c r="D16" s="678"/>
      <c r="E16" s="519" t="s">
        <v>180</v>
      </c>
      <c r="F16" s="520" t="s">
        <v>89</v>
      </c>
      <c r="G16" s="515" t="s">
        <v>63</v>
      </c>
      <c r="H16" s="516">
        <v>0.7</v>
      </c>
      <c r="I16" s="518">
        <f>+'CUADRO DE PROYECTOS TURISMO'!C26/1000000</f>
        <v>90</v>
      </c>
    </row>
    <row r="17" spans="1:9" ht="93" customHeight="1">
      <c r="A17" s="688"/>
      <c r="B17" s="676"/>
      <c r="C17" s="676"/>
      <c r="D17" s="678"/>
      <c r="E17" s="519" t="s">
        <v>181</v>
      </c>
      <c r="F17" s="520" t="s">
        <v>89</v>
      </c>
      <c r="G17" s="515" t="s">
        <v>63</v>
      </c>
      <c r="H17" s="516">
        <v>0.7</v>
      </c>
      <c r="I17" s="518">
        <f>+'CUADRO DE PROYECTOS TURISMO'!C27/1000000</f>
        <v>60</v>
      </c>
    </row>
    <row r="18" spans="1:9" ht="14.25" customHeight="1" thickBot="1">
      <c r="A18" s="684" t="s">
        <v>91</v>
      </c>
      <c r="B18" s="685"/>
      <c r="C18" s="685"/>
      <c r="D18" s="685"/>
      <c r="E18" s="686"/>
      <c r="F18" s="685"/>
      <c r="G18" s="685"/>
      <c r="H18" s="685"/>
      <c r="I18" s="27">
        <f>SUM(I6:I17)</f>
        <v>2166.8706000000002</v>
      </c>
    </row>
    <row r="19" spans="1:9" ht="14.25" customHeight="1">
      <c r="A19" s="52"/>
      <c r="B19" s="52"/>
      <c r="C19" s="52"/>
      <c r="D19" s="52"/>
      <c r="E19" s="52"/>
      <c r="F19" s="52"/>
      <c r="G19" s="52"/>
      <c r="H19" s="52"/>
      <c r="I19" s="53"/>
    </row>
    <row r="20" spans="1:9" ht="45" customHeight="1">
      <c r="A20" s="679" t="s">
        <v>95</v>
      </c>
      <c r="B20" s="679"/>
      <c r="C20" s="679"/>
      <c r="D20" s="679"/>
      <c r="E20" s="679"/>
      <c r="F20" s="679"/>
      <c r="G20" s="679"/>
      <c r="H20" s="679"/>
      <c r="I20" s="679"/>
    </row>
  </sheetData>
  <mergeCells count="17">
    <mergeCell ref="A1:I1"/>
    <mergeCell ref="A3:A4"/>
    <mergeCell ref="B3:B4"/>
    <mergeCell ref="C3:C4"/>
    <mergeCell ref="D3:D4"/>
    <mergeCell ref="E3:E4"/>
    <mergeCell ref="F3:F4"/>
    <mergeCell ref="G3:G4"/>
    <mergeCell ref="H3:H4"/>
    <mergeCell ref="I3:I4"/>
    <mergeCell ref="C6:C17"/>
    <mergeCell ref="D6:D17"/>
    <mergeCell ref="A20:I20"/>
    <mergeCell ref="A5:I5"/>
    <mergeCell ref="A18:H18"/>
    <mergeCell ref="A6:A17"/>
    <mergeCell ref="B6:B17"/>
  </mergeCells>
  <phoneticPr fontId="50" type="noConversion"/>
  <printOptions horizontalCentered="1"/>
  <pageMargins left="0.19685039370078741" right="0.19685039370078741" top="0.78740157480314965" bottom="0.19685039370078741" header="0.31496062992125984" footer="0.31496062992125984"/>
  <pageSetup scale="70" orientation="landscape" r:id="rId1"/>
  <legacyDrawing r:id="rId2"/>
</worksheet>
</file>

<file path=xl/worksheets/sheet6.xml><?xml version="1.0" encoding="utf-8"?>
<worksheet xmlns="http://schemas.openxmlformats.org/spreadsheetml/2006/main" xmlns:r="http://schemas.openxmlformats.org/officeDocument/2006/relationships">
  <dimension ref="A1:I46"/>
  <sheetViews>
    <sheetView topLeftCell="A28" zoomScale="80" zoomScaleNormal="80" workbookViewId="0">
      <selection activeCell="A40" sqref="A40"/>
    </sheetView>
  </sheetViews>
  <sheetFormatPr baseColWidth="10" defaultRowHeight="15"/>
  <cols>
    <col min="1" max="1" width="38.7109375" customWidth="1"/>
    <col min="2" max="3" width="29" customWidth="1"/>
    <col min="9" max="9" width="23.140625" customWidth="1"/>
  </cols>
  <sheetData>
    <row r="1" spans="1:9" ht="15.75">
      <c r="A1" s="704" t="s">
        <v>64</v>
      </c>
      <c r="B1" s="704"/>
      <c r="C1" s="704"/>
      <c r="D1" s="704"/>
      <c r="E1" s="704"/>
      <c r="F1" s="704"/>
      <c r="G1" s="704"/>
      <c r="H1" s="704"/>
      <c r="I1" s="704"/>
    </row>
    <row r="2" spans="1:9">
      <c r="A2" s="34"/>
      <c r="B2" s="34"/>
      <c r="C2" s="34"/>
      <c r="D2" s="34"/>
      <c r="E2" s="34"/>
      <c r="F2" s="34"/>
      <c r="G2" s="34"/>
      <c r="H2" s="34"/>
      <c r="I2" s="34"/>
    </row>
    <row r="3" spans="1:9">
      <c r="A3" s="35" t="s">
        <v>65</v>
      </c>
      <c r="B3" s="34"/>
      <c r="C3" s="34"/>
      <c r="D3" s="34"/>
      <c r="E3" s="34"/>
      <c r="F3" s="34"/>
      <c r="G3" s="34"/>
      <c r="H3" s="34"/>
      <c r="I3" s="34"/>
    </row>
    <row r="4" spans="1:9" ht="32.25" customHeight="1">
      <c r="A4" s="34"/>
      <c r="B4" s="34"/>
      <c r="C4" s="34"/>
      <c r="D4" s="34"/>
      <c r="E4" s="34"/>
      <c r="F4" s="34"/>
      <c r="G4" s="34"/>
      <c r="H4" s="34"/>
      <c r="I4" s="34"/>
    </row>
    <row r="5" spans="1:9">
      <c r="A5" s="705" t="s">
        <v>185</v>
      </c>
      <c r="B5" s="702"/>
      <c r="C5" s="702"/>
      <c r="D5" s="702"/>
      <c r="E5" s="702"/>
      <c r="F5" s="702"/>
      <c r="G5" s="702"/>
      <c r="H5" s="702"/>
      <c r="I5" s="703"/>
    </row>
    <row r="6" spans="1:9" ht="34.5" customHeight="1">
      <c r="A6" s="702"/>
      <c r="B6" s="702"/>
      <c r="C6" s="702"/>
      <c r="D6" s="702"/>
      <c r="E6" s="702"/>
      <c r="F6" s="702"/>
      <c r="G6" s="702"/>
      <c r="H6" s="702"/>
      <c r="I6" s="703"/>
    </row>
    <row r="7" spans="1:9" ht="24.75" customHeight="1">
      <c r="A7" s="34"/>
      <c r="B7" s="34"/>
      <c r="C7" s="34"/>
      <c r="D7" s="34"/>
      <c r="E7" s="34"/>
      <c r="F7" s="34"/>
      <c r="G7" s="34"/>
      <c r="H7" s="34"/>
      <c r="I7" s="34"/>
    </row>
    <row r="8" spans="1:9">
      <c r="A8" s="705" t="s">
        <v>216</v>
      </c>
      <c r="B8" s="702"/>
      <c r="C8" s="702"/>
      <c r="D8" s="702"/>
      <c r="E8" s="702"/>
      <c r="F8" s="702"/>
      <c r="G8" s="702"/>
      <c r="H8" s="702"/>
      <c r="I8" s="703"/>
    </row>
    <row r="9" spans="1:9" ht="29.25" customHeight="1">
      <c r="A9" s="702"/>
      <c r="B9" s="702"/>
      <c r="C9" s="702"/>
      <c r="D9" s="702"/>
      <c r="E9" s="702"/>
      <c r="F9" s="702"/>
      <c r="G9" s="702"/>
      <c r="H9" s="702"/>
      <c r="I9" s="703"/>
    </row>
    <row r="10" spans="1:9" ht="23.25" customHeight="1">
      <c r="A10" s="34"/>
      <c r="B10" s="34"/>
      <c r="C10" s="34"/>
      <c r="D10" s="34"/>
      <c r="E10" s="34"/>
      <c r="F10" s="34"/>
      <c r="G10" s="34"/>
      <c r="H10" s="34"/>
      <c r="I10" s="34"/>
    </row>
    <row r="11" spans="1:9">
      <c r="A11" s="35" t="s">
        <v>66</v>
      </c>
      <c r="B11" s="34"/>
      <c r="C11" s="34"/>
      <c r="D11" s="34"/>
      <c r="E11" s="34"/>
      <c r="F11" s="34"/>
      <c r="G11" s="34"/>
      <c r="H11" s="34"/>
      <c r="I11" s="34"/>
    </row>
    <row r="12" spans="1:9" ht="27" customHeight="1" thickBot="1">
      <c r="A12" s="34"/>
      <c r="B12" s="34"/>
      <c r="C12" s="34"/>
      <c r="D12" s="34"/>
      <c r="E12" s="34"/>
      <c r="F12" s="34"/>
      <c r="G12" s="34"/>
      <c r="H12" s="34"/>
      <c r="I12" s="34"/>
    </row>
    <row r="13" spans="1:9" ht="15.75" thickTop="1">
      <c r="A13" s="706" t="s">
        <v>67</v>
      </c>
      <c r="B13" s="513" t="s">
        <v>68</v>
      </c>
      <c r="C13" s="708" t="s">
        <v>69</v>
      </c>
      <c r="D13" s="36"/>
      <c r="E13" s="36"/>
      <c r="F13" s="36"/>
      <c r="G13" s="36"/>
      <c r="H13" s="36"/>
      <c r="I13" s="36"/>
    </row>
    <row r="14" spans="1:9" ht="15.75" thickBot="1">
      <c r="A14" s="707"/>
      <c r="B14" s="514" t="s">
        <v>70</v>
      </c>
      <c r="C14" s="709"/>
      <c r="D14" s="36"/>
      <c r="E14" s="36"/>
      <c r="F14" s="36"/>
      <c r="G14" s="36"/>
      <c r="H14" s="36"/>
      <c r="I14" s="36"/>
    </row>
    <row r="15" spans="1:9" ht="15.75" thickTop="1">
      <c r="A15" s="37" t="s">
        <v>87</v>
      </c>
      <c r="B15" s="40">
        <f>3995630324.51/1000000</f>
        <v>3995.6303245100003</v>
      </c>
      <c r="C15" s="38">
        <f>+B15/B17</f>
        <v>0.69711691542089227</v>
      </c>
      <c r="D15" s="34"/>
      <c r="E15" s="34"/>
      <c r="F15" s="34"/>
      <c r="G15" s="34"/>
      <c r="H15" s="34"/>
      <c r="I15" s="34"/>
    </row>
    <row r="16" spans="1:9" ht="15.75" thickBot="1">
      <c r="A16" s="39" t="s">
        <v>88</v>
      </c>
      <c r="B16" s="40">
        <f>1736019899.61/1000000</f>
        <v>1736.0198996099998</v>
      </c>
      <c r="C16" s="41">
        <f>+B16/B17</f>
        <v>0.30288308457910779</v>
      </c>
      <c r="D16" s="34"/>
      <c r="E16" s="34"/>
      <c r="F16" s="34"/>
      <c r="G16" s="34"/>
      <c r="H16" s="34"/>
      <c r="I16" s="34"/>
    </row>
    <row r="17" spans="1:9" ht="16.5" thickTop="1" thickBot="1">
      <c r="A17" s="538" t="s">
        <v>27</v>
      </c>
      <c r="B17" s="539">
        <f>SUM(B15:B16)</f>
        <v>5731.6502241199996</v>
      </c>
      <c r="C17" s="540">
        <f>SUM(C15:C16)</f>
        <v>1</v>
      </c>
      <c r="D17" s="34"/>
      <c r="E17" s="34"/>
      <c r="F17" s="34"/>
      <c r="G17" s="34"/>
      <c r="H17" s="34"/>
      <c r="I17" s="34"/>
    </row>
    <row r="18" spans="1:9" ht="27" customHeight="1" thickTop="1">
      <c r="A18" s="34"/>
      <c r="B18" s="42"/>
      <c r="C18" s="34"/>
      <c r="D18" s="34"/>
      <c r="E18" s="24"/>
      <c r="F18" s="24"/>
      <c r="G18" s="24"/>
      <c r="H18" s="24"/>
      <c r="I18" s="24"/>
    </row>
    <row r="19" spans="1:9" ht="21.75" customHeight="1">
      <c r="A19" s="543" t="s">
        <v>71</v>
      </c>
      <c r="B19" s="44"/>
      <c r="C19" s="44"/>
      <c r="D19" s="45"/>
      <c r="E19" s="45"/>
      <c r="F19" s="45"/>
      <c r="G19" s="45"/>
      <c r="H19" s="45"/>
      <c r="I19" s="34"/>
    </row>
    <row r="20" spans="1:9" s="541" customFormat="1" ht="15" customHeight="1">
      <c r="A20" s="702" t="s">
        <v>239</v>
      </c>
      <c r="B20" s="702"/>
      <c r="C20" s="702"/>
      <c r="D20" s="702"/>
      <c r="E20" s="702"/>
      <c r="F20" s="702"/>
      <c r="G20" s="702"/>
      <c r="H20" s="702"/>
      <c r="I20" s="703"/>
    </row>
    <row r="21" spans="1:9" ht="47.25" customHeight="1">
      <c r="A21" s="661"/>
      <c r="B21" s="661"/>
      <c r="C21" s="661"/>
      <c r="D21" s="661"/>
      <c r="E21" s="661"/>
      <c r="F21" s="661"/>
      <c r="G21" s="661"/>
      <c r="H21" s="661"/>
      <c r="I21" s="661"/>
    </row>
    <row r="22" spans="1:9" ht="94.5" customHeight="1">
      <c r="A22" s="702" t="s">
        <v>186</v>
      </c>
      <c r="B22" s="702"/>
      <c r="C22" s="702"/>
      <c r="D22" s="702"/>
      <c r="E22" s="702"/>
      <c r="F22" s="702"/>
      <c r="G22" s="702"/>
      <c r="H22" s="702"/>
      <c r="I22" s="703"/>
    </row>
    <row r="23" spans="1:9" ht="9.9499999999999993" customHeight="1">
      <c r="A23" s="537"/>
      <c r="B23" s="537"/>
      <c r="C23" s="537"/>
      <c r="D23" s="537"/>
      <c r="E23" s="537"/>
      <c r="F23" s="537"/>
      <c r="G23" s="537"/>
      <c r="H23" s="537"/>
      <c r="I23" s="537"/>
    </row>
    <row r="24" spans="1:9">
      <c r="A24" s="43" t="s">
        <v>204</v>
      </c>
      <c r="B24" s="45"/>
      <c r="C24" s="45"/>
      <c r="D24" s="45"/>
      <c r="E24" s="45"/>
      <c r="F24" s="45"/>
      <c r="G24" s="45"/>
      <c r="H24" s="45"/>
      <c r="I24" s="34"/>
    </row>
    <row r="25" spans="1:9">
      <c r="A25" s="700" t="s">
        <v>187</v>
      </c>
      <c r="B25" s="701"/>
      <c r="C25" s="701"/>
      <c r="D25" s="701"/>
      <c r="E25" s="701"/>
      <c r="F25" s="701"/>
      <c r="G25" s="701"/>
      <c r="H25" s="701"/>
      <c r="I25" s="701"/>
    </row>
    <row r="26" spans="1:9" ht="218.25" customHeight="1">
      <c r="A26" s="701"/>
      <c r="B26" s="701"/>
      <c r="C26" s="701"/>
      <c r="D26" s="701"/>
      <c r="E26" s="701"/>
      <c r="F26" s="701"/>
      <c r="G26" s="701"/>
      <c r="H26" s="701"/>
      <c r="I26" s="701"/>
    </row>
    <row r="27" spans="1:9" ht="9.75" customHeight="1">
      <c r="A27" s="43"/>
      <c r="B27" s="45"/>
      <c r="C27" s="45"/>
      <c r="D27" s="45"/>
      <c r="E27" s="45"/>
      <c r="F27" s="45"/>
      <c r="G27" s="45"/>
      <c r="H27" s="45"/>
      <c r="I27" s="34"/>
    </row>
    <row r="28" spans="1:9">
      <c r="A28" s="43" t="s">
        <v>72</v>
      </c>
      <c r="B28" s="45"/>
      <c r="C28" s="45"/>
      <c r="D28" s="34"/>
      <c r="E28" s="34"/>
      <c r="F28" s="34"/>
      <c r="G28" s="34"/>
      <c r="H28" s="34"/>
      <c r="I28" s="34"/>
    </row>
    <row r="29" spans="1:9">
      <c r="A29" s="43"/>
      <c r="B29" s="45"/>
      <c r="C29" s="45"/>
      <c r="D29" s="34"/>
      <c r="E29" s="34"/>
      <c r="F29" s="34"/>
      <c r="G29" s="34"/>
      <c r="H29" s="34"/>
      <c r="I29" s="34"/>
    </row>
    <row r="30" spans="1:9" s="544" customFormat="1">
      <c r="A30" s="43" t="s">
        <v>202</v>
      </c>
      <c r="B30" s="45"/>
      <c r="C30" s="45"/>
      <c r="D30" s="34"/>
      <c r="E30" s="34"/>
      <c r="F30" s="34"/>
      <c r="G30" s="34"/>
      <c r="H30" s="34"/>
      <c r="I30" s="34"/>
    </row>
    <row r="31" spans="1:9" s="544" customFormat="1">
      <c r="A31" s="699" t="s">
        <v>198</v>
      </c>
      <c r="B31" s="699"/>
      <c r="C31" s="699"/>
      <c r="D31" s="699"/>
      <c r="E31" s="699"/>
      <c r="F31" s="699"/>
      <c r="G31" s="699"/>
      <c r="H31" s="699"/>
      <c r="I31" s="699"/>
    </row>
    <row r="32" spans="1:9" s="544" customFormat="1">
      <c r="A32" s="542" t="s">
        <v>201</v>
      </c>
      <c r="B32"/>
      <c r="C32"/>
      <c r="D32"/>
      <c r="E32"/>
      <c r="F32"/>
      <c r="G32"/>
      <c r="H32"/>
      <c r="I32"/>
    </row>
    <row r="33" spans="1:9" s="544" customFormat="1"/>
    <row r="34" spans="1:9" s="544" customFormat="1">
      <c r="A34" s="43" t="s">
        <v>203</v>
      </c>
    </row>
    <row r="35" spans="1:9" s="544" customFormat="1">
      <c r="A35" s="542" t="s">
        <v>199</v>
      </c>
      <c r="B35"/>
      <c r="C35"/>
      <c r="D35"/>
      <c r="E35"/>
      <c r="F35"/>
      <c r="G35"/>
      <c r="H35"/>
      <c r="I35"/>
    </row>
    <row r="36" spans="1:9" s="544" customFormat="1"/>
    <row r="37" spans="1:9" s="544" customFormat="1">
      <c r="A37" s="43" t="s">
        <v>205</v>
      </c>
      <c r="B37" s="45"/>
      <c r="C37" s="45"/>
      <c r="D37" s="34"/>
      <c r="E37" s="34"/>
      <c r="F37" s="34"/>
      <c r="G37" s="34"/>
      <c r="H37" s="34"/>
      <c r="I37" s="34"/>
    </row>
    <row r="38" spans="1:9" s="544" customFormat="1">
      <c r="A38" s="698" t="s">
        <v>238</v>
      </c>
      <c r="B38" s="698"/>
      <c r="C38" s="698"/>
      <c r="D38" s="698"/>
      <c r="E38" s="698"/>
      <c r="F38" s="698"/>
      <c r="G38" s="698"/>
      <c r="H38" s="698"/>
      <c r="I38" s="698"/>
    </row>
    <row r="39" spans="1:9" s="544" customFormat="1">
      <c r="A39" s="414" t="s">
        <v>223</v>
      </c>
      <c r="B39" s="45"/>
      <c r="C39" s="45"/>
      <c r="D39" s="34"/>
      <c r="E39" s="34"/>
      <c r="F39" s="34"/>
      <c r="G39" s="34"/>
      <c r="H39" s="34"/>
      <c r="I39" s="34"/>
    </row>
    <row r="40" spans="1:9" s="544" customFormat="1">
      <c r="A40" s="414" t="s">
        <v>228</v>
      </c>
      <c r="B40" s="45"/>
      <c r="C40" s="45"/>
      <c r="D40" s="34"/>
      <c r="E40" s="34"/>
      <c r="F40" s="34"/>
      <c r="G40" s="34"/>
      <c r="H40" s="34"/>
      <c r="I40" s="34"/>
    </row>
    <row r="41" spans="1:9" s="544" customFormat="1">
      <c r="A41" s="43"/>
      <c r="B41" s="45"/>
      <c r="C41" s="45"/>
      <c r="D41" s="34"/>
      <c r="E41" s="34"/>
      <c r="F41" s="34"/>
      <c r="G41" s="34"/>
      <c r="H41" s="34"/>
      <c r="I41" s="34"/>
    </row>
    <row r="42" spans="1:9" ht="15" customHeight="1"/>
    <row r="46" spans="1:9" s="544" customFormat="1"/>
  </sheetData>
  <mergeCells count="10">
    <mergeCell ref="A38:I38"/>
    <mergeCell ref="A31:I31"/>
    <mergeCell ref="A25:I26"/>
    <mergeCell ref="A22:I22"/>
    <mergeCell ref="A1:I1"/>
    <mergeCell ref="A5:I6"/>
    <mergeCell ref="A8:I9"/>
    <mergeCell ref="A13:A14"/>
    <mergeCell ref="C13:C14"/>
    <mergeCell ref="A20:I21"/>
  </mergeCells>
  <phoneticPr fontId="50" type="noConversion"/>
  <printOptions horizontalCentered="1"/>
  <pageMargins left="0.19685039370078741" right="0.19685039370078741" top="0.59055118110236227" bottom="0.19685039370078741" header="0" footer="0"/>
  <pageSetup scale="70" orientation="landscape" r:id="rId1"/>
</worksheet>
</file>

<file path=xl/worksheets/sheet7.xml><?xml version="1.0" encoding="utf-8"?>
<worksheet xmlns="http://schemas.openxmlformats.org/spreadsheetml/2006/main" xmlns:r="http://schemas.openxmlformats.org/officeDocument/2006/relationships">
  <dimension ref="A1:K19"/>
  <sheetViews>
    <sheetView tabSelected="1" topLeftCell="A10" workbookViewId="0">
      <selection activeCell="C13" sqref="C13"/>
    </sheetView>
  </sheetViews>
  <sheetFormatPr baseColWidth="10" defaultRowHeight="15"/>
  <cols>
    <col min="1" max="1" width="23.7109375" style="542" customWidth="1"/>
    <col min="2" max="2" width="19.28515625" style="542" customWidth="1"/>
    <col min="3" max="4" width="20" style="542" customWidth="1"/>
    <col min="5" max="5" width="11.42578125" style="542" customWidth="1"/>
    <col min="6" max="6" width="15.140625" style="542" customWidth="1"/>
    <col min="7" max="7" width="7.140625" style="542" customWidth="1"/>
    <col min="8" max="8" width="10.28515625" style="542" customWidth="1"/>
    <col min="9" max="9" width="9.42578125" style="542" customWidth="1"/>
    <col min="10" max="10" width="13.28515625" style="542" customWidth="1"/>
    <col min="11" max="11" width="25.7109375" style="542" customWidth="1"/>
    <col min="12" max="16384" width="11.42578125" style="542"/>
  </cols>
  <sheetData>
    <row r="1" spans="1:11" ht="15" customHeight="1">
      <c r="A1" s="715" t="s">
        <v>73</v>
      </c>
      <c r="B1" s="715"/>
      <c r="C1" s="715"/>
      <c r="D1" s="715"/>
      <c r="E1" s="715"/>
      <c r="F1" s="715"/>
      <c r="G1" s="715"/>
      <c r="H1" s="715"/>
      <c r="I1" s="715"/>
      <c r="J1" s="715"/>
      <c r="K1" s="715"/>
    </row>
    <row r="2" spans="1:11" ht="15" customHeight="1">
      <c r="A2" s="532" t="s">
        <v>65</v>
      </c>
      <c r="B2" s="533"/>
      <c r="C2" s="533"/>
      <c r="D2" s="533"/>
      <c r="E2" s="533"/>
      <c r="F2" s="533"/>
      <c r="G2" s="533"/>
      <c r="H2" s="533"/>
      <c r="I2" s="533"/>
      <c r="J2" s="533"/>
      <c r="K2" s="533"/>
    </row>
    <row r="3" spans="1:11" ht="15" customHeight="1">
      <c r="A3" s="532"/>
      <c r="B3" s="533"/>
      <c r="C3" s="533"/>
      <c r="D3" s="533"/>
      <c r="E3" s="533"/>
      <c r="F3" s="533"/>
      <c r="G3" s="533"/>
      <c r="H3" s="533"/>
      <c r="I3" s="533"/>
      <c r="J3" s="533"/>
      <c r="K3" s="533"/>
    </row>
    <row r="4" spans="1:11" ht="15" customHeight="1">
      <c r="A4" s="532" t="s">
        <v>200</v>
      </c>
      <c r="B4" s="533"/>
      <c r="C4" s="533"/>
      <c r="D4" s="533"/>
      <c r="E4" s="533"/>
      <c r="F4" s="533"/>
      <c r="G4" s="533"/>
      <c r="H4" s="533"/>
      <c r="I4" s="533"/>
      <c r="J4" s="533"/>
      <c r="K4" s="533"/>
    </row>
    <row r="5" spans="1:11" ht="15" customHeight="1">
      <c r="A5" s="532"/>
      <c r="B5" s="533"/>
      <c r="C5" s="533"/>
      <c r="D5" s="533"/>
      <c r="E5" s="533"/>
      <c r="F5" s="533"/>
      <c r="G5" s="533"/>
      <c r="H5" s="533"/>
      <c r="I5" s="533"/>
      <c r="J5" s="533"/>
      <c r="K5" s="533"/>
    </row>
    <row r="6" spans="1:11" ht="43.5" customHeight="1">
      <c r="A6" s="716" t="s">
        <v>229</v>
      </c>
      <c r="B6" s="716"/>
      <c r="C6" s="716"/>
      <c r="D6" s="716"/>
      <c r="E6" s="716"/>
      <c r="F6" s="716"/>
      <c r="G6" s="716"/>
      <c r="H6" s="716"/>
      <c r="I6" s="716"/>
      <c r="J6" s="716"/>
      <c r="K6" s="716"/>
    </row>
    <row r="7" spans="1:11" ht="34.5" customHeight="1">
      <c r="A7" s="716" t="s">
        <v>231</v>
      </c>
      <c r="B7" s="716"/>
      <c r="C7" s="716"/>
      <c r="D7" s="716"/>
      <c r="E7" s="716"/>
      <c r="F7" s="716"/>
      <c r="G7" s="716"/>
      <c r="H7" s="716"/>
      <c r="I7" s="716"/>
      <c r="J7" s="716"/>
      <c r="K7" s="716"/>
    </row>
    <row r="8" spans="1:11" ht="15" customHeight="1">
      <c r="A8" s="533"/>
      <c r="B8" s="533"/>
      <c r="C8" s="533"/>
      <c r="D8" s="533"/>
      <c r="E8" s="533"/>
      <c r="F8" s="533"/>
      <c r="G8" s="533"/>
      <c r="H8" s="533"/>
      <c r="I8" s="533"/>
      <c r="J8" s="533"/>
      <c r="K8" s="533"/>
    </row>
    <row r="9" spans="1:11" ht="21" customHeight="1">
      <c r="A9" s="710" t="s">
        <v>74</v>
      </c>
      <c r="B9" s="710" t="s">
        <v>75</v>
      </c>
      <c r="C9" s="710" t="s">
        <v>58</v>
      </c>
      <c r="D9" s="710" t="s">
        <v>76</v>
      </c>
      <c r="E9" s="712" t="s">
        <v>77</v>
      </c>
      <c r="F9" s="710" t="s">
        <v>78</v>
      </c>
      <c r="G9" s="710"/>
      <c r="H9" s="710" t="s">
        <v>79</v>
      </c>
      <c r="I9" s="710"/>
      <c r="J9" s="710" t="s">
        <v>80</v>
      </c>
      <c r="K9" s="710" t="s">
        <v>189</v>
      </c>
    </row>
    <row r="10" spans="1:11" ht="53.25" customHeight="1">
      <c r="A10" s="710"/>
      <c r="B10" s="710"/>
      <c r="C10" s="710"/>
      <c r="D10" s="710"/>
      <c r="E10" s="713"/>
      <c r="F10" s="710" t="s">
        <v>82</v>
      </c>
      <c r="G10" s="710"/>
      <c r="H10" s="710"/>
      <c r="I10" s="710"/>
      <c r="J10" s="710"/>
      <c r="K10" s="710"/>
    </row>
    <row r="11" spans="1:11" ht="23.25" customHeight="1">
      <c r="A11" s="710"/>
      <c r="B11" s="710"/>
      <c r="C11" s="710"/>
      <c r="D11" s="710"/>
      <c r="E11" s="713"/>
      <c r="F11" s="534">
        <v>2014</v>
      </c>
      <c r="G11" s="710">
        <v>2015</v>
      </c>
      <c r="H11" s="710">
        <v>2014</v>
      </c>
      <c r="I11" s="710"/>
      <c r="J11" s="710"/>
      <c r="K11" s="710"/>
    </row>
    <row r="12" spans="1:11" ht="23.25" customHeight="1">
      <c r="A12" s="710"/>
      <c r="B12" s="710"/>
      <c r="C12" s="710"/>
      <c r="D12" s="710"/>
      <c r="E12" s="714"/>
      <c r="F12" s="534" t="s">
        <v>83</v>
      </c>
      <c r="G12" s="711"/>
      <c r="H12" s="534" t="s">
        <v>84</v>
      </c>
      <c r="I12" s="534" t="s">
        <v>85</v>
      </c>
      <c r="J12" s="710" t="s">
        <v>80</v>
      </c>
      <c r="K12" s="710" t="s">
        <v>81</v>
      </c>
    </row>
    <row r="13" spans="1:11" ht="211.5" customHeight="1">
      <c r="A13" s="545" t="s">
        <v>227</v>
      </c>
      <c r="B13" s="519" t="s">
        <v>236</v>
      </c>
      <c r="C13" s="557" t="s">
        <v>237</v>
      </c>
      <c r="D13" s="519" t="s">
        <v>230</v>
      </c>
      <c r="E13" s="519" t="s">
        <v>183</v>
      </c>
      <c r="F13" s="519" t="s">
        <v>235</v>
      </c>
      <c r="G13" s="549" t="s">
        <v>45</v>
      </c>
      <c r="H13" s="553">
        <f>+'Aspectos Estrategicos'!B15</f>
        <v>3995.6303245100003</v>
      </c>
      <c r="I13" s="553" t="s">
        <v>190</v>
      </c>
      <c r="J13" s="554" t="s">
        <v>226</v>
      </c>
      <c r="K13" s="555" t="s">
        <v>225</v>
      </c>
    </row>
    <row r="14" spans="1:11">
      <c r="A14" s="535"/>
      <c r="B14" s="535"/>
      <c r="C14" s="535"/>
      <c r="D14" s="535"/>
      <c r="E14" s="535"/>
      <c r="F14" s="535"/>
      <c r="G14" s="535"/>
      <c r="H14" s="536"/>
      <c r="I14" s="535"/>
      <c r="J14" s="535"/>
      <c r="K14" s="535"/>
    </row>
    <row r="15" spans="1:11">
      <c r="A15" s="535"/>
      <c r="B15" s="535"/>
      <c r="C15" s="535"/>
      <c r="D15" s="535"/>
      <c r="E15" s="535"/>
      <c r="F15" s="535"/>
      <c r="G15" s="535"/>
      <c r="H15" s="536"/>
      <c r="I15" s="535"/>
      <c r="J15" s="535"/>
      <c r="K15" s="535"/>
    </row>
    <row r="18" spans="8:8">
      <c r="H18" s="47"/>
    </row>
    <row r="19" spans="8:8">
      <c r="H19" s="47"/>
    </row>
  </sheetData>
  <mergeCells count="15">
    <mergeCell ref="D9:D12"/>
    <mergeCell ref="G11:G12"/>
    <mergeCell ref="E9:E12"/>
    <mergeCell ref="C9:C12"/>
    <mergeCell ref="A1:K1"/>
    <mergeCell ref="A6:K6"/>
    <mergeCell ref="A7:K7"/>
    <mergeCell ref="A9:A12"/>
    <mergeCell ref="B9:B12"/>
    <mergeCell ref="K9:K12"/>
    <mergeCell ref="F9:G9"/>
    <mergeCell ref="H11:I11"/>
    <mergeCell ref="J9:J12"/>
    <mergeCell ref="H9:I10"/>
    <mergeCell ref="F10:G10"/>
  </mergeCells>
  <printOptions horizontalCentered="1"/>
  <pageMargins left="0.19685039370078741" right="0.19685039370078741" top="0.39370078740157483" bottom="0.19685039370078741" header="0" footer="0"/>
  <pageSetup scale="75" orientation="landscape" r:id="rId1"/>
  <legacyDrawing r:id="rId2"/>
</worksheet>
</file>

<file path=xl/worksheets/sheet8.xml><?xml version="1.0" encoding="utf-8"?>
<worksheet xmlns="http://schemas.openxmlformats.org/spreadsheetml/2006/main" xmlns:r="http://schemas.openxmlformats.org/officeDocument/2006/relationships">
  <dimension ref="A1:L23"/>
  <sheetViews>
    <sheetView topLeftCell="A13" zoomScaleNormal="100" workbookViewId="0">
      <selection activeCell="D17" sqref="D17"/>
    </sheetView>
  </sheetViews>
  <sheetFormatPr baseColWidth="10" defaultRowHeight="15"/>
  <cols>
    <col min="1" max="1" width="13.85546875" customWidth="1"/>
    <col min="2" max="2" width="25.140625" customWidth="1"/>
    <col min="3" max="3" width="17.85546875" customWidth="1"/>
    <col min="4" max="4" width="14.140625" customWidth="1"/>
    <col min="5" max="5" width="16.42578125" customWidth="1"/>
    <col min="6" max="6" width="20.140625" customWidth="1"/>
    <col min="7" max="7" width="15.140625" customWidth="1"/>
    <col min="8" max="8" width="10.28515625" customWidth="1"/>
    <col min="9" max="9" width="9.42578125" customWidth="1"/>
    <col min="10" max="10" width="11.42578125" customWidth="1"/>
    <col min="11" max="11" width="21.7109375" customWidth="1"/>
  </cols>
  <sheetData>
    <row r="1" spans="1:12" ht="15" customHeight="1">
      <c r="A1" s="715" t="s">
        <v>73</v>
      </c>
      <c r="B1" s="715"/>
      <c r="C1" s="715"/>
      <c r="D1" s="715"/>
      <c r="E1" s="715"/>
      <c r="F1" s="715"/>
      <c r="G1" s="715"/>
      <c r="H1" s="715"/>
      <c r="I1" s="715"/>
      <c r="J1" s="715"/>
      <c r="K1" s="715"/>
    </row>
    <row r="2" spans="1:12" ht="15" customHeight="1">
      <c r="A2" s="532" t="s">
        <v>65</v>
      </c>
      <c r="B2" s="533"/>
      <c r="C2" s="533"/>
      <c r="D2" s="533"/>
      <c r="E2" s="533"/>
      <c r="F2" s="533"/>
      <c r="G2" s="533"/>
      <c r="H2" s="533"/>
      <c r="I2" s="533"/>
      <c r="J2" s="533"/>
      <c r="K2" s="533"/>
    </row>
    <row r="3" spans="1:12" ht="15" customHeight="1">
      <c r="A3" s="532"/>
      <c r="B3" s="533"/>
      <c r="C3" s="533"/>
      <c r="D3" s="533"/>
      <c r="E3" s="533"/>
      <c r="F3" s="533"/>
      <c r="G3" s="533"/>
      <c r="H3" s="533"/>
      <c r="I3" s="533"/>
      <c r="J3" s="533"/>
      <c r="K3" s="533"/>
    </row>
    <row r="4" spans="1:12" ht="15" customHeight="1">
      <c r="A4" s="532" t="s">
        <v>182</v>
      </c>
      <c r="B4" s="533"/>
      <c r="C4" s="533"/>
      <c r="D4" s="533"/>
      <c r="E4" s="533"/>
      <c r="F4" s="533"/>
      <c r="G4" s="533"/>
      <c r="H4" s="533"/>
      <c r="I4" s="533"/>
      <c r="J4" s="533"/>
      <c r="K4" s="533"/>
    </row>
    <row r="5" spans="1:12" ht="15" customHeight="1">
      <c r="A5" s="532"/>
      <c r="B5" s="533"/>
      <c r="C5" s="533"/>
      <c r="D5" s="533"/>
      <c r="E5" s="533"/>
      <c r="F5" s="533"/>
      <c r="G5" s="533"/>
      <c r="H5" s="533"/>
      <c r="I5" s="533"/>
      <c r="J5" s="533"/>
      <c r="K5" s="533"/>
    </row>
    <row r="6" spans="1:12" ht="43.5" customHeight="1">
      <c r="A6" s="716" t="s">
        <v>184</v>
      </c>
      <c r="B6" s="716"/>
      <c r="C6" s="716"/>
      <c r="D6" s="716"/>
      <c r="E6" s="716"/>
      <c r="F6" s="716"/>
      <c r="G6" s="716"/>
      <c r="H6" s="716"/>
      <c r="I6" s="716"/>
      <c r="J6" s="716"/>
      <c r="K6" s="716"/>
    </row>
    <row r="7" spans="1:12" ht="43.5" customHeight="1">
      <c r="A7" s="716" t="s">
        <v>224</v>
      </c>
      <c r="B7" s="716"/>
      <c r="C7" s="716"/>
      <c r="D7" s="716"/>
      <c r="E7" s="716"/>
      <c r="F7" s="716"/>
      <c r="G7" s="716"/>
      <c r="H7" s="716"/>
      <c r="I7" s="716"/>
      <c r="J7" s="716"/>
      <c r="K7" s="716"/>
    </row>
    <row r="8" spans="1:12" ht="15" customHeight="1">
      <c r="A8" s="533"/>
      <c r="B8" s="533"/>
      <c r="C8" s="533"/>
      <c r="D8" s="533"/>
      <c r="E8" s="533"/>
      <c r="F8" s="533"/>
      <c r="G8" s="533"/>
      <c r="H8" s="533"/>
      <c r="I8" s="533"/>
      <c r="J8" s="533"/>
      <c r="K8" s="533"/>
    </row>
    <row r="9" spans="1:12" ht="21" customHeight="1">
      <c r="A9" s="710" t="s">
        <v>74</v>
      </c>
      <c r="B9" s="710" t="s">
        <v>75</v>
      </c>
      <c r="C9" s="710" t="s">
        <v>58</v>
      </c>
      <c r="D9" s="710" t="s">
        <v>76</v>
      </c>
      <c r="E9" s="712" t="s">
        <v>77</v>
      </c>
      <c r="F9" s="710" t="s">
        <v>78</v>
      </c>
      <c r="G9" s="710"/>
      <c r="H9" s="710" t="s">
        <v>79</v>
      </c>
      <c r="I9" s="710"/>
      <c r="J9" s="710" t="s">
        <v>80</v>
      </c>
      <c r="K9" s="710" t="s">
        <v>189</v>
      </c>
    </row>
    <row r="10" spans="1:12" ht="53.25" customHeight="1">
      <c r="A10" s="710"/>
      <c r="B10" s="710"/>
      <c r="C10" s="710"/>
      <c r="D10" s="710"/>
      <c r="E10" s="713"/>
      <c r="F10" s="710" t="s">
        <v>82</v>
      </c>
      <c r="G10" s="710"/>
      <c r="H10" s="710"/>
      <c r="I10" s="710"/>
      <c r="J10" s="710"/>
      <c r="K10" s="710"/>
    </row>
    <row r="11" spans="1:12" ht="23.25" customHeight="1">
      <c r="A11" s="710"/>
      <c r="B11" s="710"/>
      <c r="C11" s="710"/>
      <c r="D11" s="710"/>
      <c r="E11" s="713"/>
      <c r="F11" s="534">
        <v>2014</v>
      </c>
      <c r="G11" s="710">
        <v>2015</v>
      </c>
      <c r="H11" s="710">
        <v>2014</v>
      </c>
      <c r="I11" s="710"/>
      <c r="J11" s="710"/>
      <c r="K11" s="710"/>
    </row>
    <row r="12" spans="1:12" ht="23.25" customHeight="1">
      <c r="A12" s="710"/>
      <c r="B12" s="710"/>
      <c r="C12" s="710"/>
      <c r="D12" s="710"/>
      <c r="E12" s="714"/>
      <c r="F12" s="534" t="s">
        <v>83</v>
      </c>
      <c r="G12" s="711"/>
      <c r="H12" s="534" t="s">
        <v>84</v>
      </c>
      <c r="I12" s="534" t="s">
        <v>85</v>
      </c>
      <c r="J12" s="710" t="s">
        <v>80</v>
      </c>
      <c r="K12" s="710" t="s">
        <v>81</v>
      </c>
    </row>
    <row r="13" spans="1:12" ht="93.75" customHeight="1">
      <c r="A13" s="545" t="s">
        <v>193</v>
      </c>
      <c r="B13" s="720" t="s">
        <v>214</v>
      </c>
      <c r="C13" s="723" t="s">
        <v>207</v>
      </c>
      <c r="D13" s="723" t="s">
        <v>191</v>
      </c>
      <c r="E13" s="723" t="s">
        <v>232</v>
      </c>
      <c r="F13" s="723" t="s">
        <v>240</v>
      </c>
      <c r="G13" s="731" t="s">
        <v>233</v>
      </c>
      <c r="H13" s="733">
        <f>+(18000000*510)/1000000</f>
        <v>9180</v>
      </c>
      <c r="I13" s="723" t="s">
        <v>188</v>
      </c>
      <c r="J13" s="723" t="s">
        <v>213</v>
      </c>
      <c r="K13" s="729" t="s">
        <v>218</v>
      </c>
      <c r="L13" s="47"/>
    </row>
    <row r="14" spans="1:12" ht="116.25" customHeight="1">
      <c r="A14" s="717" t="s">
        <v>194</v>
      </c>
      <c r="B14" s="721"/>
      <c r="C14" s="724"/>
      <c r="D14" s="724"/>
      <c r="E14" s="724"/>
      <c r="F14" s="724"/>
      <c r="G14" s="732"/>
      <c r="H14" s="734"/>
      <c r="I14" s="724"/>
      <c r="J14" s="724"/>
      <c r="K14" s="730"/>
    </row>
    <row r="15" spans="1:12" s="544" customFormat="1" ht="102.75" customHeight="1">
      <c r="A15" s="719"/>
      <c r="B15" s="721"/>
      <c r="C15" s="556" t="s">
        <v>217</v>
      </c>
      <c r="D15" s="546" t="s">
        <v>191</v>
      </c>
      <c r="E15" s="559" t="s">
        <v>242</v>
      </c>
      <c r="F15" s="556" t="s">
        <v>241</v>
      </c>
      <c r="G15" s="546" t="s">
        <v>45</v>
      </c>
      <c r="H15" s="547">
        <f>259000000/1000000</f>
        <v>259</v>
      </c>
      <c r="I15" s="546" t="s">
        <v>190</v>
      </c>
      <c r="J15" s="546" t="s">
        <v>192</v>
      </c>
      <c r="K15" s="552" t="s">
        <v>219</v>
      </c>
    </row>
    <row r="16" spans="1:12" ht="84.75" customHeight="1">
      <c r="A16" s="545" t="s">
        <v>193</v>
      </c>
      <c r="B16" s="720" t="s">
        <v>215</v>
      </c>
      <c r="C16" s="557" t="s">
        <v>206</v>
      </c>
      <c r="D16" s="519" t="s">
        <v>196</v>
      </c>
      <c r="E16" s="552" t="s">
        <v>221</v>
      </c>
      <c r="F16" s="519" t="s">
        <v>208</v>
      </c>
      <c r="G16" s="546" t="s">
        <v>45</v>
      </c>
      <c r="H16" s="725">
        <f>(+'Aspectos Estrategicos'!B16-H15)</f>
        <v>1477.0198996099998</v>
      </c>
      <c r="I16" s="519" t="s">
        <v>190</v>
      </c>
      <c r="J16" s="519" t="s">
        <v>212</v>
      </c>
      <c r="K16" s="720" t="s">
        <v>220</v>
      </c>
    </row>
    <row r="17" spans="1:11" ht="109.5" customHeight="1">
      <c r="A17" s="717" t="s">
        <v>194</v>
      </c>
      <c r="B17" s="721"/>
      <c r="C17" s="558" t="s">
        <v>244</v>
      </c>
      <c r="D17" s="548" t="s">
        <v>196</v>
      </c>
      <c r="E17" s="552" t="s">
        <v>222</v>
      </c>
      <c r="F17" s="548" t="s">
        <v>197</v>
      </c>
      <c r="G17" s="546" t="s">
        <v>45</v>
      </c>
      <c r="H17" s="726"/>
      <c r="I17" s="519" t="s">
        <v>190</v>
      </c>
      <c r="J17" s="519" t="s">
        <v>212</v>
      </c>
      <c r="K17" s="728"/>
    </row>
    <row r="18" spans="1:11" ht="98.25" customHeight="1">
      <c r="A18" s="718"/>
      <c r="B18" s="722"/>
      <c r="C18" s="557" t="s">
        <v>243</v>
      </c>
      <c r="D18" s="519" t="s">
        <v>195</v>
      </c>
      <c r="E18" s="550" t="s">
        <v>209</v>
      </c>
      <c r="F18" s="519" t="s">
        <v>210</v>
      </c>
      <c r="G18" s="546" t="s">
        <v>45</v>
      </c>
      <c r="H18" s="727"/>
      <c r="I18" s="519" t="s">
        <v>190</v>
      </c>
      <c r="J18" s="519" t="s">
        <v>212</v>
      </c>
      <c r="K18" s="722"/>
    </row>
    <row r="19" spans="1:11">
      <c r="A19" s="535"/>
      <c r="B19" s="535"/>
      <c r="C19" s="535"/>
      <c r="D19" s="535"/>
      <c r="E19" s="535"/>
      <c r="F19" s="535"/>
      <c r="G19" s="535"/>
      <c r="H19" s="536"/>
      <c r="I19" s="535"/>
      <c r="J19" s="535"/>
      <c r="K19" s="535"/>
    </row>
    <row r="20" spans="1:11">
      <c r="A20" s="551" t="s">
        <v>211</v>
      </c>
      <c r="B20" s="535"/>
      <c r="C20" s="535"/>
      <c r="D20" s="535"/>
      <c r="E20" s="535"/>
      <c r="F20" s="535"/>
      <c r="G20" s="535"/>
      <c r="H20" s="536"/>
      <c r="I20" s="535"/>
      <c r="J20" s="535"/>
      <c r="K20" s="535"/>
    </row>
    <row r="21" spans="1:11">
      <c r="A21" s="551" t="s">
        <v>234</v>
      </c>
    </row>
    <row r="22" spans="1:11">
      <c r="H22" s="47"/>
    </row>
    <row r="23" spans="1:11">
      <c r="H23" s="47"/>
    </row>
  </sheetData>
  <mergeCells count="30">
    <mergeCell ref="K16:K18"/>
    <mergeCell ref="B13:B15"/>
    <mergeCell ref="K13:K14"/>
    <mergeCell ref="C13:C14"/>
    <mergeCell ref="D13:D14"/>
    <mergeCell ref="E13:E14"/>
    <mergeCell ref="F13:F14"/>
    <mergeCell ref="G13:G14"/>
    <mergeCell ref="H13:H14"/>
    <mergeCell ref="A17:A18"/>
    <mergeCell ref="A14:A15"/>
    <mergeCell ref="B16:B18"/>
    <mergeCell ref="J13:J14"/>
    <mergeCell ref="H9:I10"/>
    <mergeCell ref="J9:J12"/>
    <mergeCell ref="I13:I14"/>
    <mergeCell ref="F9:G9"/>
    <mergeCell ref="H11:I11"/>
    <mergeCell ref="H16:H18"/>
    <mergeCell ref="A7:K7"/>
    <mergeCell ref="E9:E12"/>
    <mergeCell ref="G11:G12"/>
    <mergeCell ref="F10:G10"/>
    <mergeCell ref="A1:K1"/>
    <mergeCell ref="A6:K6"/>
    <mergeCell ref="A9:A12"/>
    <mergeCell ref="B9:B12"/>
    <mergeCell ref="C9:C12"/>
    <mergeCell ref="D9:D12"/>
    <mergeCell ref="K9:K12"/>
  </mergeCells>
  <phoneticPr fontId="50" type="noConversion"/>
  <printOptions horizontalCentered="1"/>
  <pageMargins left="0.19685039370078741" right="0.19685039370078741" top="0.19685039370078741" bottom="0.19685039370078741" header="0" footer="0"/>
  <pageSetup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Programación</vt:lpstr>
      <vt:lpstr>CUADRO DE PROYECTOS TURISMO</vt:lpstr>
      <vt:lpstr>MAPI TURISMO</vt:lpstr>
      <vt:lpstr>MAPI TRANSPORTES</vt:lpstr>
      <vt:lpstr>POI Fideicomizo</vt:lpstr>
      <vt:lpstr>Aspectos Estrategicos</vt:lpstr>
      <vt:lpstr>PEP 1</vt:lpstr>
      <vt:lpstr>PEP 2</vt:lpstr>
      <vt:lpstr>'CUADRO DE PROYECTOS TURISMO'!Área_de_impresión</vt:lpstr>
      <vt:lpstr>'MAPI TRANSPORTES'!Área_de_impresión</vt:lpstr>
      <vt:lpstr>'MAPI TURISMO'!Área_de_impresión</vt:lpstr>
      <vt:lpstr>'POI Fideicomizo'!Área_de_impresión</vt:lpstr>
      <vt:lpstr>'PEP 2'!Títulos_a_imprimir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Rojas Christian</dc:creator>
  <cp:lastModifiedBy>sanchez luis</cp:lastModifiedBy>
  <cp:lastPrinted>2012-11-15T20:00:56Z</cp:lastPrinted>
  <dcterms:created xsi:type="dcterms:W3CDTF">2008-03-06T16:01:39Z</dcterms:created>
  <dcterms:modified xsi:type="dcterms:W3CDTF">2013-09-19T21:31:59Z</dcterms:modified>
</cp:coreProperties>
</file>